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Con PL" sheetId="1" r:id="rId1"/>
    <sheet name="Con BS" sheetId="2" r:id="rId2"/>
    <sheet name="CF" sheetId="3" r:id="rId3"/>
    <sheet name="Equity" sheetId="4" r:id="rId4"/>
  </sheets>
  <externalReferences>
    <externalReference r:id="rId7"/>
  </externalReferences>
  <definedNames>
    <definedName name="_xlnm.Print_Area" localSheetId="1">'Con BS'!$A$1:$F$59</definedName>
    <definedName name="_xlnm.Print_Area" localSheetId="0">'Con PL'!$A$1:$H$49</definedName>
    <definedName name="_xlnm.Print_Area" localSheetId="3">'Equity'!$A$1:$L$38</definedName>
  </definedNames>
  <calcPr fullCalcOnLoad="1"/>
</workbook>
</file>

<file path=xl/sharedStrings.xml><?xml version="1.0" encoding="utf-8"?>
<sst xmlns="http://schemas.openxmlformats.org/spreadsheetml/2006/main" count="133" uniqueCount="108">
  <si>
    <t>JUAN KUANG (M) INDUSTRIAL BERHAD (Co. No. 73170-V)</t>
  </si>
  <si>
    <t>Condensed Consolidated Balance Sheets</t>
  </si>
  <si>
    <t>As at end of</t>
  </si>
  <si>
    <t xml:space="preserve">As at </t>
  </si>
  <si>
    <t>Current</t>
  </si>
  <si>
    <t>Preceding</t>
  </si>
  <si>
    <t>Quarter</t>
  </si>
  <si>
    <t>Year Ended</t>
  </si>
  <si>
    <t>RM'000</t>
  </si>
  <si>
    <t>Property, Plant and Equipment</t>
  </si>
  <si>
    <t>Investment Property</t>
  </si>
  <si>
    <t>Investment in Associated Company</t>
  </si>
  <si>
    <t>Current Assets</t>
  </si>
  <si>
    <t>Inventories</t>
  </si>
  <si>
    <t>Trade and others receivables</t>
  </si>
  <si>
    <t>Tax recoverable</t>
  </si>
  <si>
    <t>Cash and cash equivalents</t>
  </si>
  <si>
    <t>Share Capital</t>
  </si>
  <si>
    <t>Reserves</t>
  </si>
  <si>
    <t>Shareholders' Fund</t>
  </si>
  <si>
    <t>Minority shareholders' interests</t>
  </si>
  <si>
    <t>Total Equity</t>
  </si>
  <si>
    <t>Borrowings</t>
  </si>
  <si>
    <t>Deferred taxation</t>
  </si>
  <si>
    <t>Current Liabilities</t>
  </si>
  <si>
    <t>Trade and other payables</t>
  </si>
  <si>
    <t>Taxation</t>
  </si>
  <si>
    <t>Condensed Consolidated Income Statements</t>
  </si>
  <si>
    <t>Revenue</t>
  </si>
  <si>
    <t>Cost of Sales</t>
  </si>
  <si>
    <t>Gross Profit</t>
  </si>
  <si>
    <t>Other income</t>
  </si>
  <si>
    <t>Administrative expenses</t>
  </si>
  <si>
    <t>Finance Cost</t>
  </si>
  <si>
    <t>Share of profit of associated company</t>
  </si>
  <si>
    <t>Income tax expenses</t>
  </si>
  <si>
    <t>Attributable to :</t>
  </si>
  <si>
    <t>Equity holders of the parent</t>
  </si>
  <si>
    <t>Minority interests</t>
  </si>
  <si>
    <t>Earnings per share attributable</t>
  </si>
  <si>
    <t xml:space="preserve"> - Basic (sen) - for profit for the period</t>
  </si>
  <si>
    <t>- Diluted (sen) - for profit for the period</t>
  </si>
  <si>
    <t>Condensed Consolidated Statements of Changes in Equity</t>
  </si>
  <si>
    <t>Attributable to Equity Holders of the Parent</t>
  </si>
  <si>
    <t>Non Distributable</t>
  </si>
  <si>
    <t>Distributable</t>
  </si>
  <si>
    <t>Share Premium</t>
  </si>
  <si>
    <t>Revaluation Reserve</t>
  </si>
  <si>
    <t>Capital Reserve</t>
  </si>
  <si>
    <t>Exchange Reserve</t>
  </si>
  <si>
    <t xml:space="preserve"> Retained Earnings</t>
  </si>
  <si>
    <t>Total</t>
  </si>
  <si>
    <t>Minority Interest</t>
  </si>
  <si>
    <t>(RM'000)</t>
  </si>
  <si>
    <t>Currency translation differences</t>
  </si>
  <si>
    <t>Net Profit for the period</t>
  </si>
  <si>
    <t>Realised of Revaluation Reserve</t>
  </si>
  <si>
    <t>Condensed Consolidated Cash Flow Statements</t>
  </si>
  <si>
    <t>quarter</t>
  </si>
  <si>
    <t>Net Profit / (loss) before tax</t>
  </si>
  <si>
    <t>Adjustment for non-cash flow:-</t>
  </si>
  <si>
    <t>Depreciation of property, plant and equipment</t>
  </si>
  <si>
    <t>Results retained in associated company</t>
  </si>
  <si>
    <t>Interest expense</t>
  </si>
  <si>
    <t>Interest income</t>
  </si>
  <si>
    <t>Operating profit / (loss) before changes in working capital</t>
  </si>
  <si>
    <t>Changes in working capital</t>
  </si>
  <si>
    <t>Net Change in current assets</t>
  </si>
  <si>
    <t>Net Change in current liabilities</t>
  </si>
  <si>
    <t>Cash generated from / (used in) operating activities</t>
  </si>
  <si>
    <t>Taxation refund / (paid)</t>
  </si>
  <si>
    <t>Net cash generated from / (used in) operating activities</t>
  </si>
  <si>
    <t>Investing Activities</t>
  </si>
  <si>
    <t>Interest received</t>
  </si>
  <si>
    <t>Financing Activities</t>
  </si>
  <si>
    <t>Interest paid</t>
  </si>
  <si>
    <t>Proceeds from issuance of shares</t>
  </si>
  <si>
    <t>Drawdown / (repayment) of bank borrowings</t>
  </si>
  <si>
    <t>Net increase / (decrease) in cash and cash equivalents</t>
  </si>
  <si>
    <t>Non - Current Assets</t>
  </si>
  <si>
    <t>TOTAL ASSETS</t>
  </si>
  <si>
    <t>ASSETS</t>
  </si>
  <si>
    <t>Equity attributable to equity holders of the parent</t>
  </si>
  <si>
    <t>Total Liabilities</t>
  </si>
  <si>
    <t>TOTAL EQUITY AND LIABILITIES</t>
  </si>
  <si>
    <t>Issuance of shares pursuant to ESOS</t>
  </si>
  <si>
    <t>Individual Quarter</t>
  </si>
  <si>
    <t>Cumulative Quarter</t>
  </si>
  <si>
    <t>Realise of Revaluation Reserve</t>
  </si>
  <si>
    <t xml:space="preserve">    to equity holders of the parent:</t>
  </si>
  <si>
    <t>Dividend received from an associate</t>
  </si>
  <si>
    <t>Drawdown / (repayment) of term loan</t>
  </si>
  <si>
    <t>For the 9 months period ended 31 Oct 2006</t>
  </si>
  <si>
    <t>Profit/(Loss) before tax</t>
  </si>
  <si>
    <t>Profit/(Loss) for the period</t>
  </si>
  <si>
    <t>Long Term Investments</t>
  </si>
  <si>
    <t>EQUITY  AND LIABILITIES</t>
  </si>
  <si>
    <t>Non Current Liabilities</t>
  </si>
  <si>
    <t>Net Assets per ordinary share (sen)</t>
  </si>
  <si>
    <t>for the 9 months ended 31 Oct 2006</t>
  </si>
  <si>
    <t>31-10-06</t>
  </si>
  <si>
    <t>31-10-05</t>
  </si>
  <si>
    <t>Gain on disposal of a subsidiary company</t>
  </si>
  <si>
    <t xml:space="preserve">Purchase of property, plant and equipment </t>
  </si>
  <si>
    <t xml:space="preserve">Proceeds from disposal of a subsidiary company </t>
  </si>
  <si>
    <t>Cash and cash equivalents at 1 February 2006</t>
  </si>
  <si>
    <t>Cash and cash equivalents at 31 October 2006</t>
  </si>
  <si>
    <t>Gain on disposal of property, plant and equipment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</si>
</sst>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dd\-mmm\-yyyy"/>
    <numFmt numFmtId="174" formatCode="dd/mmm/yyyy"/>
    <numFmt numFmtId="175" formatCode="_(* #,##0.00000_);_(* \(#,##0.00000\);_(* &quot;-&quot;??_);_(@_)"/>
    <numFmt numFmtId="176" formatCode="_(* #,##0.000_);_(* \(#,##0.000\);_(* &quot;-&quot;??_);_(@_)"/>
    <numFmt numFmtId="177" formatCode="#,##0.000_);[Red]\(#,##0.000\)"/>
    <numFmt numFmtId="178" formatCode="_(* #,##0.0000_);_(* \(#,##0.0000\);_(* &quot;-&quot;??_);_(@_)"/>
    <numFmt numFmtId="179" formatCode="_(* #,##0.000000_);_(* \(#,##0.000000\);_(* &quot;-&quot;??_);_(@_)"/>
    <numFmt numFmtId="180" formatCode="_(* #,##0.0_);_(* \(#,##0.0\);_(* &quot;-&quot;??_);_(@_)"/>
  </numFmts>
  <fonts count="13">
    <font>
      <sz val="10"/>
      <name val="Arial"/>
      <family val="0"/>
    </font>
    <font>
      <sz val="10"/>
      <name val="Times New Roman"/>
      <family val="0"/>
    </font>
    <font>
      <b/>
      <sz val="14"/>
      <name val="Times New Roman"/>
      <family val="1"/>
    </font>
    <font>
      <b/>
      <u val="single"/>
      <sz val="12"/>
      <name val="Times New Roman"/>
      <family val="1"/>
    </font>
    <font>
      <b/>
      <sz val="10"/>
      <name val="Times New Roman"/>
      <family val="1"/>
    </font>
    <font>
      <i/>
      <sz val="9"/>
      <name val="Times New Roman"/>
      <family val="1"/>
    </font>
    <font>
      <sz val="10"/>
      <color indexed="10"/>
      <name val="Times New Roman"/>
      <family val="1"/>
    </font>
    <font>
      <i/>
      <sz val="10"/>
      <name val="Times New Roman"/>
      <family val="1"/>
    </font>
    <font>
      <b/>
      <u val="single"/>
      <sz val="10"/>
      <name val="Times New Roman"/>
      <family val="1"/>
    </font>
    <font>
      <sz val="9"/>
      <name val="Times New Roman"/>
      <family val="1"/>
    </font>
    <font>
      <sz val="10"/>
      <color indexed="9"/>
      <name val="Times New Roman"/>
      <family val="1"/>
    </font>
    <font>
      <b/>
      <i/>
      <sz val="10"/>
      <color indexed="10"/>
      <name val="Times New Roman"/>
      <family val="1"/>
    </font>
    <font>
      <b/>
      <sz val="9"/>
      <name val="Times New Roman"/>
      <family val="1"/>
    </font>
  </fonts>
  <fills count="2">
    <fill>
      <patternFill/>
    </fill>
    <fill>
      <patternFill patternType="gray125"/>
    </fill>
  </fills>
  <borders count="14">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2" fillId="0" borderId="0" xfId="0" applyFont="1"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172" fontId="4" fillId="0" borderId="1" xfId="15" applyNumberFormat="1" applyFont="1" applyBorder="1" applyAlignment="1">
      <alignment horizontal="center"/>
    </xf>
    <xf numFmtId="0" fontId="4" fillId="0" borderId="0" xfId="0" applyFont="1" applyAlignment="1">
      <alignment horizontal="center"/>
    </xf>
    <xf numFmtId="172" fontId="4" fillId="0" borderId="2" xfId="15" applyNumberFormat="1" applyFont="1" applyBorder="1" applyAlignment="1">
      <alignment horizontal="center"/>
    </xf>
    <xf numFmtId="173" fontId="4" fillId="0" borderId="2" xfId="0" applyNumberFormat="1" applyFont="1" applyBorder="1" applyAlignment="1">
      <alignment horizontal="center"/>
    </xf>
    <xf numFmtId="174" fontId="4" fillId="0" borderId="0" xfId="0" applyNumberFormat="1" applyFont="1" applyAlignment="1">
      <alignment horizontal="center"/>
    </xf>
    <xf numFmtId="172" fontId="4" fillId="0" borderId="3" xfId="15" applyNumberFormat="1" applyFont="1" applyBorder="1" applyAlignment="1">
      <alignment horizontal="center"/>
    </xf>
    <xf numFmtId="172" fontId="1" fillId="0" borderId="1" xfId="15" applyNumberFormat="1" applyFont="1" applyBorder="1" applyAlignment="1">
      <alignment/>
    </xf>
    <xf numFmtId="172" fontId="1" fillId="0" borderId="0" xfId="15" applyNumberFormat="1" applyFont="1" applyAlignment="1">
      <alignment/>
    </xf>
    <xf numFmtId="172" fontId="1" fillId="0" borderId="0" xfId="0" applyNumberFormat="1" applyFont="1" applyAlignment="1">
      <alignment/>
    </xf>
    <xf numFmtId="172" fontId="1" fillId="0" borderId="2" xfId="15" applyNumberFormat="1" applyFont="1" applyBorder="1" applyAlignment="1">
      <alignment/>
    </xf>
    <xf numFmtId="172" fontId="1" fillId="0" borderId="4" xfId="15" applyNumberFormat="1" applyFont="1" applyBorder="1" applyAlignment="1">
      <alignment/>
    </xf>
    <xf numFmtId="0" fontId="7" fillId="0" borderId="0" xfId="0" applyFont="1" applyAlignment="1">
      <alignment/>
    </xf>
    <xf numFmtId="172" fontId="1" fillId="0" borderId="1" xfId="15" applyNumberFormat="1" applyFont="1" applyFill="1" applyBorder="1" applyAlignment="1">
      <alignment/>
    </xf>
    <xf numFmtId="172" fontId="1" fillId="0" borderId="2" xfId="15" applyNumberFormat="1" applyFont="1" applyFill="1" applyBorder="1" applyAlignment="1">
      <alignment/>
    </xf>
    <xf numFmtId="172" fontId="4" fillId="0" borderId="5" xfId="15" applyNumberFormat="1" applyFont="1" applyBorder="1" applyAlignment="1">
      <alignment/>
    </xf>
    <xf numFmtId="172" fontId="4" fillId="0" borderId="0" xfId="15" applyNumberFormat="1" applyFont="1" applyAlignment="1">
      <alignment/>
    </xf>
    <xf numFmtId="172" fontId="1" fillId="0" borderId="0" xfId="15" applyNumberFormat="1" applyFont="1" applyBorder="1" applyAlignment="1">
      <alignment/>
    </xf>
    <xf numFmtId="172" fontId="1" fillId="0" borderId="6" xfId="15" applyNumberFormat="1" applyFont="1" applyBorder="1" applyAlignment="1">
      <alignment/>
    </xf>
    <xf numFmtId="172" fontId="1" fillId="0" borderId="7" xfId="15" applyNumberFormat="1" applyFont="1" applyBorder="1" applyAlignment="1">
      <alignment/>
    </xf>
    <xf numFmtId="43" fontId="1" fillId="0" borderId="0" xfId="15" applyFont="1" applyAlignment="1">
      <alignment/>
    </xf>
    <xf numFmtId="172" fontId="1" fillId="0" borderId="3" xfId="15" applyNumberFormat="1" applyFont="1" applyFill="1" applyBorder="1" applyAlignment="1">
      <alignment/>
    </xf>
    <xf numFmtId="43" fontId="1" fillId="0" borderId="0" xfId="0" applyNumberFormat="1" applyFont="1" applyAlignment="1">
      <alignment/>
    </xf>
    <xf numFmtId="0" fontId="1" fillId="0" borderId="0" xfId="0" applyFont="1" applyAlignment="1">
      <alignment horizontal="center"/>
    </xf>
    <xf numFmtId="0" fontId="4" fillId="0" borderId="3" xfId="0" applyFont="1" applyBorder="1" applyAlignment="1">
      <alignment horizontal="center"/>
    </xf>
    <xf numFmtId="172" fontId="1" fillId="0" borderId="3" xfId="15" applyNumberFormat="1" applyFont="1" applyBorder="1" applyAlignment="1">
      <alignment/>
    </xf>
    <xf numFmtId="172" fontId="1" fillId="0" borderId="8" xfId="15" applyNumberFormat="1" applyFont="1" applyBorder="1" applyAlignment="1">
      <alignment/>
    </xf>
    <xf numFmtId="43" fontId="1" fillId="0" borderId="4" xfId="15" applyFont="1" applyBorder="1" applyAlignment="1">
      <alignment/>
    </xf>
    <xf numFmtId="43" fontId="1" fillId="0" borderId="0" xfId="15" applyFont="1" applyBorder="1" applyAlignment="1">
      <alignment/>
    </xf>
    <xf numFmtId="0" fontId="1" fillId="0" borderId="0" xfId="0" applyFont="1" applyAlignment="1" quotePrefix="1">
      <alignment/>
    </xf>
    <xf numFmtId="0" fontId="1" fillId="0" borderId="0" xfId="0" applyFont="1" applyFill="1" applyAlignment="1">
      <alignment/>
    </xf>
    <xf numFmtId="0" fontId="2" fillId="0" borderId="0" xfId="0" applyFont="1" applyFill="1" applyAlignment="1">
      <alignment/>
    </xf>
    <xf numFmtId="0" fontId="8" fillId="0" borderId="0" xfId="0" applyFont="1" applyFill="1" applyAlignment="1">
      <alignment/>
    </xf>
    <xf numFmtId="0" fontId="1" fillId="0" borderId="0" xfId="0" applyFont="1" applyFill="1" applyBorder="1" applyAlignment="1">
      <alignment/>
    </xf>
    <xf numFmtId="0" fontId="1" fillId="0" borderId="9" xfId="0" applyFont="1" applyFill="1" applyBorder="1" applyAlignment="1">
      <alignment/>
    </xf>
    <xf numFmtId="0" fontId="4" fillId="0" borderId="0" xfId="0" applyFont="1" applyFill="1" applyAlignment="1">
      <alignment horizontal="center"/>
    </xf>
    <xf numFmtId="0" fontId="1" fillId="0" borderId="10" xfId="0" applyFont="1" applyFill="1" applyBorder="1" applyAlignment="1">
      <alignment/>
    </xf>
    <xf numFmtId="0" fontId="4" fillId="0" borderId="0" xfId="0" applyFont="1" applyFill="1" applyBorder="1" applyAlignment="1">
      <alignment horizontal="center" vertical="justify"/>
    </xf>
    <xf numFmtId="0" fontId="4" fillId="0" borderId="0" xfId="0" applyFont="1" applyFill="1" applyBorder="1" applyAlignment="1">
      <alignment horizontal="center"/>
    </xf>
    <xf numFmtId="0" fontId="4" fillId="0" borderId="0" xfId="0" applyFont="1" applyFill="1" applyAlignment="1">
      <alignment horizontal="center" vertical="justify"/>
    </xf>
    <xf numFmtId="0" fontId="1" fillId="0" borderId="6" xfId="0" applyFont="1" applyFill="1" applyBorder="1" applyAlignment="1">
      <alignment/>
    </xf>
    <xf numFmtId="0" fontId="4" fillId="0" borderId="0" xfId="0" applyFont="1" applyFill="1" applyAlignment="1">
      <alignment/>
    </xf>
    <xf numFmtId="172" fontId="1" fillId="0" borderId="0" xfId="15" applyNumberFormat="1" applyFont="1" applyFill="1" applyBorder="1" applyAlignment="1">
      <alignment/>
    </xf>
    <xf numFmtId="172" fontId="1" fillId="0" borderId="0" xfId="0" applyNumberFormat="1" applyFont="1" applyFill="1" applyBorder="1" applyAlignment="1">
      <alignment/>
    </xf>
    <xf numFmtId="172" fontId="1" fillId="0" borderId="0" xfId="15" applyNumberFormat="1" applyFont="1" applyFill="1" applyAlignment="1">
      <alignment/>
    </xf>
    <xf numFmtId="172" fontId="1" fillId="0" borderId="5" xfId="15" applyNumberFormat="1" applyFont="1" applyFill="1" applyBorder="1" applyAlignment="1">
      <alignment/>
    </xf>
    <xf numFmtId="172" fontId="1" fillId="0" borderId="5" xfId="0" applyNumberFormat="1" applyFont="1" applyFill="1" applyBorder="1" applyAlignment="1">
      <alignment/>
    </xf>
    <xf numFmtId="178" fontId="6" fillId="0" borderId="0" xfId="0" applyNumberFormat="1" applyFont="1" applyFill="1" applyAlignment="1">
      <alignment/>
    </xf>
    <xf numFmtId="43" fontId="1" fillId="0" borderId="0" xfId="0" applyNumberFormat="1" applyFont="1" applyFill="1" applyBorder="1" applyAlignment="1">
      <alignment/>
    </xf>
    <xf numFmtId="41" fontId="1" fillId="0" borderId="0" xfId="0" applyNumberFormat="1" applyFont="1" applyAlignment="1">
      <alignment/>
    </xf>
    <xf numFmtId="41" fontId="4" fillId="0" borderId="0" xfId="0" applyNumberFormat="1" applyFont="1" applyAlignment="1">
      <alignment horizontal="center"/>
    </xf>
    <xf numFmtId="15" fontId="4" fillId="0" borderId="0" xfId="0" applyNumberFormat="1" applyFont="1" applyBorder="1" applyAlignment="1">
      <alignment horizontal="center"/>
    </xf>
    <xf numFmtId="14" fontId="4" fillId="0" borderId="0" xfId="0" applyNumberFormat="1" applyFont="1" applyAlignment="1">
      <alignment horizontal="center"/>
    </xf>
    <xf numFmtId="41" fontId="1" fillId="0" borderId="0" xfId="15" applyNumberFormat="1" applyFont="1" applyAlignment="1">
      <alignment/>
    </xf>
    <xf numFmtId="38" fontId="1" fillId="0" borderId="0" xfId="15" applyNumberFormat="1" applyFont="1" applyAlignment="1">
      <alignment/>
    </xf>
    <xf numFmtId="41" fontId="1" fillId="0" borderId="0" xfId="15" applyNumberFormat="1" applyFont="1" applyFill="1" applyAlignment="1">
      <alignment/>
    </xf>
    <xf numFmtId="37" fontId="1" fillId="0" borderId="0" xfId="15" applyNumberFormat="1" applyFont="1" applyAlignment="1">
      <alignment/>
    </xf>
    <xf numFmtId="41" fontId="1" fillId="0" borderId="0" xfId="15" applyNumberFormat="1" applyFont="1" applyBorder="1" applyAlignment="1">
      <alignment/>
    </xf>
    <xf numFmtId="41" fontId="1" fillId="0" borderId="6" xfId="15" applyNumberFormat="1" applyFont="1" applyBorder="1" applyAlignment="1">
      <alignment/>
    </xf>
    <xf numFmtId="38" fontId="1" fillId="0" borderId="0" xfId="15" applyNumberFormat="1" applyFont="1" applyBorder="1" applyAlignment="1">
      <alignment/>
    </xf>
    <xf numFmtId="41" fontId="1" fillId="0" borderId="11" xfId="15" applyNumberFormat="1" applyFont="1" applyBorder="1" applyAlignment="1">
      <alignment/>
    </xf>
    <xf numFmtId="41" fontId="1" fillId="0" borderId="11" xfId="15" applyNumberFormat="1" applyFont="1" applyFill="1" applyBorder="1" applyAlignment="1">
      <alignment/>
    </xf>
    <xf numFmtId="37" fontId="1" fillId="0" borderId="0" xfId="15" applyNumberFormat="1" applyFont="1" applyBorder="1" applyAlignment="1">
      <alignment/>
    </xf>
    <xf numFmtId="41" fontId="1" fillId="0" borderId="7" xfId="15" applyNumberFormat="1" applyFont="1" applyBorder="1" applyAlignment="1">
      <alignment/>
    </xf>
    <xf numFmtId="38" fontId="1" fillId="0" borderId="0" xfId="0" applyNumberFormat="1" applyFont="1" applyAlignment="1">
      <alignment/>
    </xf>
    <xf numFmtId="41" fontId="1" fillId="0" borderId="7" xfId="0" applyNumberFormat="1" applyFont="1" applyBorder="1" applyAlignment="1">
      <alignment/>
    </xf>
    <xf numFmtId="38" fontId="1" fillId="0" borderId="0" xfId="0" applyNumberFormat="1" applyFont="1" applyBorder="1" applyAlignment="1">
      <alignment/>
    </xf>
    <xf numFmtId="41" fontId="5" fillId="0" borderId="0" xfId="0" applyNumberFormat="1" applyFont="1" applyAlignment="1">
      <alignment/>
    </xf>
    <xf numFmtId="0" fontId="9" fillId="0" borderId="0" xfId="0" applyFont="1" applyAlignment="1">
      <alignment/>
    </xf>
    <xf numFmtId="41" fontId="9" fillId="0" borderId="0" xfId="0" applyNumberFormat="1" applyFont="1" applyAlignment="1">
      <alignment/>
    </xf>
    <xf numFmtId="43" fontId="5" fillId="0" borderId="0" xfId="15" applyFont="1" applyAlignment="1">
      <alignment/>
    </xf>
    <xf numFmtId="41" fontId="5" fillId="0" borderId="0" xfId="15" applyNumberFormat="1" applyFont="1" applyAlignment="1">
      <alignment/>
    </xf>
    <xf numFmtId="172" fontId="4" fillId="0" borderId="0" xfId="0" applyNumberFormat="1" applyFont="1" applyAlignment="1">
      <alignment/>
    </xf>
    <xf numFmtId="43" fontId="1" fillId="0" borderId="4" xfId="15" applyNumberFormat="1" applyFont="1" applyBorder="1" applyAlignment="1">
      <alignment/>
    </xf>
    <xf numFmtId="0" fontId="5" fillId="0" borderId="0" xfId="0" applyFont="1" applyAlignment="1">
      <alignment horizontal="right"/>
    </xf>
    <xf numFmtId="172" fontId="5" fillId="0" borderId="0" xfId="0" applyNumberFormat="1" applyFont="1" applyAlignment="1">
      <alignment/>
    </xf>
    <xf numFmtId="179" fontId="5" fillId="0" borderId="0" xfId="15" applyNumberFormat="1" applyFont="1" applyAlignment="1">
      <alignment/>
    </xf>
    <xf numFmtId="172" fontId="5" fillId="0" borderId="0" xfId="15" applyNumberFormat="1" applyFont="1" applyAlignment="1">
      <alignment/>
    </xf>
    <xf numFmtId="0" fontId="10" fillId="0" borderId="0" xfId="0" applyFont="1" applyFill="1" applyAlignment="1">
      <alignment/>
    </xf>
    <xf numFmtId="172" fontId="1" fillId="0" borderId="0" xfId="0" applyNumberFormat="1" applyFont="1" applyFill="1" applyAlignment="1">
      <alignment/>
    </xf>
    <xf numFmtId="37" fontId="1" fillId="0" borderId="0" xfId="0" applyNumberFormat="1" applyFont="1" applyFill="1" applyAlignment="1">
      <alignment/>
    </xf>
    <xf numFmtId="172" fontId="11" fillId="0" borderId="0" xfId="15" applyNumberFormat="1" applyFont="1" applyFill="1" applyAlignment="1">
      <alignment/>
    </xf>
    <xf numFmtId="37" fontId="1" fillId="0" borderId="5" xfId="0" applyNumberFormat="1" applyFont="1" applyFill="1" applyBorder="1" applyAlignment="1">
      <alignment/>
    </xf>
    <xf numFmtId="37" fontId="1" fillId="0" borderId="0" xfId="15" applyNumberFormat="1" applyFont="1" applyFill="1" applyAlignment="1">
      <alignment/>
    </xf>
    <xf numFmtId="172" fontId="1" fillId="0" borderId="0" xfId="0" applyNumberFormat="1" applyFont="1" applyBorder="1" applyAlignment="1">
      <alignment/>
    </xf>
    <xf numFmtId="0" fontId="4" fillId="0" borderId="1" xfId="0" applyFont="1" applyBorder="1" applyAlignment="1">
      <alignment horizontal="center"/>
    </xf>
    <xf numFmtId="9" fontId="1" fillId="0" borderId="2" xfId="19" applyFont="1" applyBorder="1" applyAlignment="1">
      <alignment/>
    </xf>
    <xf numFmtId="43" fontId="6" fillId="0" borderId="0" xfId="0" applyNumberFormat="1" applyFont="1" applyAlignment="1">
      <alignment/>
    </xf>
    <xf numFmtId="0" fontId="6" fillId="0" borderId="0" xfId="0" applyFont="1" applyAlignment="1">
      <alignment/>
    </xf>
    <xf numFmtId="0" fontId="12" fillId="0" borderId="0" xfId="0" applyFont="1" applyAlignment="1">
      <alignment horizontal="center"/>
    </xf>
    <xf numFmtId="0" fontId="5" fillId="0" borderId="0" xfId="0" applyFont="1" applyAlignment="1">
      <alignment horizontal="center"/>
    </xf>
    <xf numFmtId="172" fontId="4" fillId="0" borderId="0" xfId="15" applyNumberFormat="1" applyFont="1" applyBorder="1" applyAlignment="1">
      <alignment/>
    </xf>
    <xf numFmtId="0" fontId="1" fillId="0" borderId="0" xfId="0" applyFont="1" applyBorder="1" applyAlignment="1">
      <alignment/>
    </xf>
    <xf numFmtId="41" fontId="1" fillId="0" borderId="11" xfId="0" applyNumberFormat="1" applyFont="1" applyBorder="1" applyAlignment="1">
      <alignment/>
    </xf>
    <xf numFmtId="43" fontId="1" fillId="0" borderId="4" xfId="15" applyFont="1" applyBorder="1" applyAlignment="1">
      <alignment horizontal="right"/>
    </xf>
    <xf numFmtId="172" fontId="4" fillId="0" borderId="12" xfId="15" applyNumberFormat="1" applyFont="1" applyBorder="1" applyAlignment="1">
      <alignment horizontal="center"/>
    </xf>
    <xf numFmtId="172" fontId="4" fillId="0" borderId="7" xfId="15" applyNumberFormat="1" applyFont="1" applyBorder="1" applyAlignment="1">
      <alignment horizontal="center"/>
    </xf>
    <xf numFmtId="172" fontId="4" fillId="0" borderId="13" xfId="15" applyNumberFormat="1" applyFont="1" applyBorder="1" applyAlignment="1">
      <alignment horizontal="center"/>
    </xf>
    <xf numFmtId="0" fontId="4" fillId="0" borderId="12" xfId="0" applyFont="1" applyBorder="1" applyAlignment="1">
      <alignment horizontal="center"/>
    </xf>
    <xf numFmtId="0" fontId="4" fillId="0" borderId="7" xfId="0" applyFont="1" applyBorder="1" applyAlignment="1">
      <alignment horizontal="center"/>
    </xf>
    <xf numFmtId="0" fontId="4" fillId="0" borderId="13" xfId="0" applyFont="1" applyBorder="1" applyAlignment="1">
      <alignment horizontal="center"/>
    </xf>
    <xf numFmtId="0" fontId="4" fillId="0"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114300</xdr:rowOff>
    </xdr:from>
    <xdr:to>
      <xdr:col>7</xdr:col>
      <xdr:colOff>723900</xdr:colOff>
      <xdr:row>48</xdr:row>
      <xdr:rowOff>114300</xdr:rowOff>
    </xdr:to>
    <xdr:sp>
      <xdr:nvSpPr>
        <xdr:cNvPr id="1" name="TextBox 1"/>
        <xdr:cNvSpPr txBox="1">
          <a:spLocks noChangeArrowheads="1"/>
        </xdr:cNvSpPr>
      </xdr:nvSpPr>
      <xdr:spPr>
        <a:xfrm>
          <a:off x="19050" y="7400925"/>
          <a:ext cx="5781675"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31st January 2006 and the accompanying  explanatory notes attached to the interim financial statements
</a:t>
          </a:r>
        </a:p>
      </xdr:txBody>
    </xdr:sp>
    <xdr:clientData/>
  </xdr:twoCellAnchor>
  <xdr:twoCellAnchor>
    <xdr:from>
      <xdr:col>0</xdr:col>
      <xdr:colOff>0</xdr:colOff>
      <xdr:row>121</xdr:row>
      <xdr:rowOff>0</xdr:rowOff>
    </xdr:from>
    <xdr:to>
      <xdr:col>7</xdr:col>
      <xdr:colOff>752475</xdr:colOff>
      <xdr:row>121</xdr:row>
      <xdr:rowOff>0</xdr:rowOff>
    </xdr:to>
    <xdr:sp>
      <xdr:nvSpPr>
        <xdr:cNvPr id="2" name="TextBox 4"/>
        <xdr:cNvSpPr txBox="1">
          <a:spLocks noChangeArrowheads="1"/>
        </xdr:cNvSpPr>
      </xdr:nvSpPr>
      <xdr:spPr>
        <a:xfrm>
          <a:off x="0" y="19592925"/>
          <a:ext cx="5829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31st January 2006 and the accompanying explanatory notes attached to the interim 
financial statements.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55</xdr:row>
      <xdr:rowOff>142875</xdr:rowOff>
    </xdr:from>
    <xdr:to>
      <xdr:col>5</xdr:col>
      <xdr:colOff>809625</xdr:colOff>
      <xdr:row>59</xdr:row>
      <xdr:rowOff>47625</xdr:rowOff>
    </xdr:to>
    <xdr:sp>
      <xdr:nvSpPr>
        <xdr:cNvPr id="1" name="TextBox 1"/>
        <xdr:cNvSpPr txBox="1">
          <a:spLocks noChangeArrowheads="1"/>
        </xdr:cNvSpPr>
      </xdr:nvSpPr>
      <xdr:spPr>
        <a:xfrm>
          <a:off x="19050" y="9239250"/>
          <a:ext cx="5486400"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Balance Sheets should be read in conjunction with the Annual Financial Report for the year ended 31st January 2006 and the accompanying explanatory notes attached to the interim financial statements.
</a:t>
          </a:r>
        </a:p>
      </xdr:txBody>
    </xdr:sp>
    <xdr:clientData/>
  </xdr:twoCellAnchor>
  <xdr:twoCellAnchor>
    <xdr:from>
      <xdr:col>0</xdr:col>
      <xdr:colOff>0</xdr:colOff>
      <xdr:row>137</xdr:row>
      <xdr:rowOff>0</xdr:rowOff>
    </xdr:from>
    <xdr:to>
      <xdr:col>1</xdr:col>
      <xdr:colOff>638175</xdr:colOff>
      <xdr:row>137</xdr:row>
      <xdr:rowOff>0</xdr:rowOff>
    </xdr:to>
    <xdr:sp>
      <xdr:nvSpPr>
        <xdr:cNvPr id="2" name="TextBox 2"/>
        <xdr:cNvSpPr txBox="1">
          <a:spLocks noChangeArrowheads="1"/>
        </xdr:cNvSpPr>
      </xdr:nvSpPr>
      <xdr:spPr>
        <a:xfrm>
          <a:off x="0" y="22374225"/>
          <a:ext cx="30575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31st January 2006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48</xdr:row>
      <xdr:rowOff>0</xdr:rowOff>
    </xdr:from>
    <xdr:to>
      <xdr:col>5</xdr:col>
      <xdr:colOff>123825</xdr:colOff>
      <xdr:row>51</xdr:row>
      <xdr:rowOff>66675</xdr:rowOff>
    </xdr:to>
    <xdr:sp>
      <xdr:nvSpPr>
        <xdr:cNvPr id="1" name="TextBox 2"/>
        <xdr:cNvSpPr txBox="1">
          <a:spLocks noChangeArrowheads="1"/>
        </xdr:cNvSpPr>
      </xdr:nvSpPr>
      <xdr:spPr>
        <a:xfrm>
          <a:off x="19050" y="7924800"/>
          <a:ext cx="5486400"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Cash Flow Statement should be read in conjunction with the Annual Financial Report for the year ended 31st January 2006 and the accompanying explanatory notes attached to the interim financial statements.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76200</xdr:rowOff>
    </xdr:from>
    <xdr:to>
      <xdr:col>9</xdr:col>
      <xdr:colOff>0</xdr:colOff>
      <xdr:row>6</xdr:row>
      <xdr:rowOff>76200</xdr:rowOff>
    </xdr:to>
    <xdr:sp>
      <xdr:nvSpPr>
        <xdr:cNvPr id="1" name="Line 2"/>
        <xdr:cNvSpPr>
          <a:spLocks/>
        </xdr:cNvSpPr>
      </xdr:nvSpPr>
      <xdr:spPr>
        <a:xfrm>
          <a:off x="6600825" y="1123950"/>
          <a:ext cx="1590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85725</xdr:rowOff>
    </xdr:from>
    <xdr:to>
      <xdr:col>4</xdr:col>
      <xdr:colOff>0</xdr:colOff>
      <xdr:row>6</xdr:row>
      <xdr:rowOff>85725</xdr:rowOff>
    </xdr:to>
    <xdr:sp>
      <xdr:nvSpPr>
        <xdr:cNvPr id="2" name="Line 3"/>
        <xdr:cNvSpPr>
          <a:spLocks/>
        </xdr:cNvSpPr>
      </xdr:nvSpPr>
      <xdr:spPr>
        <a:xfrm flipH="1">
          <a:off x="2590800" y="1133475"/>
          <a:ext cx="1600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8</xdr:row>
      <xdr:rowOff>85725</xdr:rowOff>
    </xdr:from>
    <xdr:to>
      <xdr:col>7</xdr:col>
      <xdr:colOff>0</xdr:colOff>
      <xdr:row>8</xdr:row>
      <xdr:rowOff>85725</xdr:rowOff>
    </xdr:to>
    <xdr:sp>
      <xdr:nvSpPr>
        <xdr:cNvPr id="3" name="Line 4"/>
        <xdr:cNvSpPr>
          <a:spLocks/>
        </xdr:cNvSpPr>
      </xdr:nvSpPr>
      <xdr:spPr>
        <a:xfrm>
          <a:off x="5524500" y="1457325"/>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85725</xdr:rowOff>
    </xdr:from>
    <xdr:to>
      <xdr:col>4</xdr:col>
      <xdr:colOff>257175</xdr:colOff>
      <xdr:row>8</xdr:row>
      <xdr:rowOff>85725</xdr:rowOff>
    </xdr:to>
    <xdr:sp>
      <xdr:nvSpPr>
        <xdr:cNvPr id="4" name="Line 5"/>
        <xdr:cNvSpPr>
          <a:spLocks/>
        </xdr:cNvSpPr>
      </xdr:nvSpPr>
      <xdr:spPr>
        <a:xfrm flipH="1">
          <a:off x="3390900" y="1457325"/>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106</xdr:row>
      <xdr:rowOff>0</xdr:rowOff>
    </xdr:from>
    <xdr:to>
      <xdr:col>10</xdr:col>
      <xdr:colOff>771525</xdr:colOff>
      <xdr:row>106</xdr:row>
      <xdr:rowOff>0</xdr:rowOff>
    </xdr:to>
    <xdr:sp>
      <xdr:nvSpPr>
        <xdr:cNvPr id="5" name="TextBox 6"/>
        <xdr:cNvSpPr txBox="1">
          <a:spLocks noChangeArrowheads="1"/>
        </xdr:cNvSpPr>
      </xdr:nvSpPr>
      <xdr:spPr>
        <a:xfrm>
          <a:off x="142875" y="17287875"/>
          <a:ext cx="9620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31st January 2006 and the accompanying  explanatory notes attached to the interim financial statements
</a:t>
          </a:r>
        </a:p>
      </xdr:txBody>
    </xdr:sp>
    <xdr:clientData/>
  </xdr:twoCellAnchor>
  <xdr:twoCellAnchor>
    <xdr:from>
      <xdr:col>7</xdr:col>
      <xdr:colOff>9525</xdr:colOff>
      <xdr:row>6</xdr:row>
      <xdr:rowOff>76200</xdr:rowOff>
    </xdr:from>
    <xdr:to>
      <xdr:col>9</xdr:col>
      <xdr:colOff>0</xdr:colOff>
      <xdr:row>6</xdr:row>
      <xdr:rowOff>76200</xdr:rowOff>
    </xdr:to>
    <xdr:sp>
      <xdr:nvSpPr>
        <xdr:cNvPr id="6" name="Line 32"/>
        <xdr:cNvSpPr>
          <a:spLocks/>
        </xdr:cNvSpPr>
      </xdr:nvSpPr>
      <xdr:spPr>
        <a:xfrm>
          <a:off x="6600825" y="1123950"/>
          <a:ext cx="1590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85725</xdr:rowOff>
    </xdr:from>
    <xdr:to>
      <xdr:col>4</xdr:col>
      <xdr:colOff>0</xdr:colOff>
      <xdr:row>6</xdr:row>
      <xdr:rowOff>85725</xdr:rowOff>
    </xdr:to>
    <xdr:sp>
      <xdr:nvSpPr>
        <xdr:cNvPr id="7" name="Line 33"/>
        <xdr:cNvSpPr>
          <a:spLocks/>
        </xdr:cNvSpPr>
      </xdr:nvSpPr>
      <xdr:spPr>
        <a:xfrm flipH="1">
          <a:off x="2590800" y="1133475"/>
          <a:ext cx="1600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8</xdr:row>
      <xdr:rowOff>85725</xdr:rowOff>
    </xdr:from>
    <xdr:to>
      <xdr:col>7</xdr:col>
      <xdr:colOff>0</xdr:colOff>
      <xdr:row>8</xdr:row>
      <xdr:rowOff>85725</xdr:rowOff>
    </xdr:to>
    <xdr:sp>
      <xdr:nvSpPr>
        <xdr:cNvPr id="8" name="Line 34"/>
        <xdr:cNvSpPr>
          <a:spLocks/>
        </xdr:cNvSpPr>
      </xdr:nvSpPr>
      <xdr:spPr>
        <a:xfrm>
          <a:off x="5524500" y="1457325"/>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85725</xdr:rowOff>
    </xdr:from>
    <xdr:to>
      <xdr:col>4</xdr:col>
      <xdr:colOff>257175</xdr:colOff>
      <xdr:row>8</xdr:row>
      <xdr:rowOff>85725</xdr:rowOff>
    </xdr:to>
    <xdr:sp>
      <xdr:nvSpPr>
        <xdr:cNvPr id="9" name="Line 35"/>
        <xdr:cNvSpPr>
          <a:spLocks/>
        </xdr:cNvSpPr>
      </xdr:nvSpPr>
      <xdr:spPr>
        <a:xfrm flipH="1">
          <a:off x="3390900" y="1457325"/>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36</xdr:row>
      <xdr:rowOff>66675</xdr:rowOff>
    </xdr:from>
    <xdr:to>
      <xdr:col>10</xdr:col>
      <xdr:colOff>781050</xdr:colOff>
      <xdr:row>38</xdr:row>
      <xdr:rowOff>114300</xdr:rowOff>
    </xdr:to>
    <xdr:sp>
      <xdr:nvSpPr>
        <xdr:cNvPr id="10" name="TextBox 36"/>
        <xdr:cNvSpPr txBox="1">
          <a:spLocks noChangeArrowheads="1"/>
        </xdr:cNvSpPr>
      </xdr:nvSpPr>
      <xdr:spPr>
        <a:xfrm>
          <a:off x="152400" y="6019800"/>
          <a:ext cx="9620250"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Statements of Changes In Equity should be read in conjunction with the Annual Financial Report for the year ended 31st January 2006 and the accompanying explanatory notes attached to the interim financial statements.
</a:t>
          </a:r>
        </a:p>
      </xdr:txBody>
    </xdr:sp>
    <xdr:clientData/>
  </xdr:twoCellAnchor>
  <xdr:twoCellAnchor>
    <xdr:from>
      <xdr:col>7</xdr:col>
      <xdr:colOff>9525</xdr:colOff>
      <xdr:row>6</xdr:row>
      <xdr:rowOff>76200</xdr:rowOff>
    </xdr:from>
    <xdr:to>
      <xdr:col>9</xdr:col>
      <xdr:colOff>0</xdr:colOff>
      <xdr:row>6</xdr:row>
      <xdr:rowOff>76200</xdr:rowOff>
    </xdr:to>
    <xdr:sp>
      <xdr:nvSpPr>
        <xdr:cNvPr id="11" name="Line 45"/>
        <xdr:cNvSpPr>
          <a:spLocks/>
        </xdr:cNvSpPr>
      </xdr:nvSpPr>
      <xdr:spPr>
        <a:xfrm>
          <a:off x="6600825" y="1123950"/>
          <a:ext cx="1590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85725</xdr:rowOff>
    </xdr:from>
    <xdr:to>
      <xdr:col>4</xdr:col>
      <xdr:colOff>0</xdr:colOff>
      <xdr:row>6</xdr:row>
      <xdr:rowOff>85725</xdr:rowOff>
    </xdr:to>
    <xdr:sp>
      <xdr:nvSpPr>
        <xdr:cNvPr id="12" name="Line 46"/>
        <xdr:cNvSpPr>
          <a:spLocks/>
        </xdr:cNvSpPr>
      </xdr:nvSpPr>
      <xdr:spPr>
        <a:xfrm flipH="1">
          <a:off x="2590800" y="1133475"/>
          <a:ext cx="1600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8</xdr:row>
      <xdr:rowOff>85725</xdr:rowOff>
    </xdr:from>
    <xdr:to>
      <xdr:col>7</xdr:col>
      <xdr:colOff>0</xdr:colOff>
      <xdr:row>8</xdr:row>
      <xdr:rowOff>85725</xdr:rowOff>
    </xdr:to>
    <xdr:sp>
      <xdr:nvSpPr>
        <xdr:cNvPr id="13" name="Line 47"/>
        <xdr:cNvSpPr>
          <a:spLocks/>
        </xdr:cNvSpPr>
      </xdr:nvSpPr>
      <xdr:spPr>
        <a:xfrm>
          <a:off x="5524500" y="1457325"/>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85725</xdr:rowOff>
    </xdr:from>
    <xdr:to>
      <xdr:col>4</xdr:col>
      <xdr:colOff>257175</xdr:colOff>
      <xdr:row>8</xdr:row>
      <xdr:rowOff>85725</xdr:rowOff>
    </xdr:to>
    <xdr:sp>
      <xdr:nvSpPr>
        <xdr:cNvPr id="14" name="Line 48"/>
        <xdr:cNvSpPr>
          <a:spLocks/>
        </xdr:cNvSpPr>
      </xdr:nvSpPr>
      <xdr:spPr>
        <a:xfrm flipH="1">
          <a:off x="3390900" y="1457325"/>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PAULIN~1\LOCALS~1\Temp\IncrediMail\JKM%20Consol%20Q3%20ended%2031%2010%2006%20working%20Amendments%20(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S BS"/>
      <sheetName val="FRS PL"/>
      <sheetName val="FRS equity"/>
      <sheetName val="cf"/>
      <sheetName val="Cond PL"/>
      <sheetName val="Cond BS"/>
      <sheetName val="equity"/>
      <sheetName val="det equity"/>
      <sheetName val="cf work"/>
      <sheetName val="EPS"/>
      <sheetName val="Fully diluted"/>
      <sheetName val="adj"/>
      <sheetName val="Sheet1"/>
      <sheetName val="Source"/>
      <sheetName val="pl"/>
      <sheetName val="P&amp;L"/>
      <sheetName val="bs"/>
      <sheetName val="B. Sheet"/>
      <sheetName val="notes"/>
      <sheetName val="working"/>
      <sheetName val="seg"/>
      <sheetName val="segYTD"/>
      <sheetName val="Proof of MI"/>
      <sheetName val="Proof of RE"/>
      <sheetName val="je"/>
      <sheetName val="FJK"/>
      <sheetName val="op bal"/>
      <sheetName val="reserve"/>
      <sheetName val="cnx"/>
      <sheetName val="goodwill"/>
      <sheetName val="segOct"/>
      <sheetName val="inter Company trasaction"/>
      <sheetName val="seg Apr"/>
      <sheetName val="Announcement"/>
      <sheetName val="disposal"/>
      <sheetName val="FA"/>
      <sheetName val="summary"/>
      <sheetName val="Announcement note"/>
    </sheetNames>
    <sheetDataSet>
      <sheetData sheetId="0">
        <row r="20">
          <cell r="D20">
            <v>33853</v>
          </cell>
          <cell r="F20">
            <v>27737</v>
          </cell>
        </row>
        <row r="21">
          <cell r="D21">
            <v>43447</v>
          </cell>
          <cell r="F21">
            <v>49873</v>
          </cell>
        </row>
        <row r="46">
          <cell r="D46">
            <v>26605</v>
          </cell>
          <cell r="F46">
            <v>28361</v>
          </cell>
        </row>
      </sheetData>
      <sheetData sheetId="1">
        <row r="27">
          <cell r="F27">
            <v>20107.004950000002</v>
          </cell>
        </row>
        <row r="34">
          <cell r="F34">
            <v>11237</v>
          </cell>
        </row>
      </sheetData>
      <sheetData sheetId="4">
        <row r="4">
          <cell r="A4" t="str">
            <v>For the period ended 31 October 2006</v>
          </cell>
        </row>
        <row r="7">
          <cell r="B7" t="str">
            <v>3 months ended 31 Oct </v>
          </cell>
          <cell r="F7" t="str">
            <v>9 months ended 31 Oct </v>
          </cell>
        </row>
        <row r="11">
          <cell r="D11">
            <v>55156</v>
          </cell>
          <cell r="H11">
            <v>158886</v>
          </cell>
        </row>
        <row r="15">
          <cell r="D15">
            <v>811</v>
          </cell>
          <cell r="H15">
            <v>2254</v>
          </cell>
        </row>
        <row r="19">
          <cell r="D19">
            <v>-197</v>
          </cell>
          <cell r="H19">
            <v>-783</v>
          </cell>
        </row>
        <row r="21">
          <cell r="D21">
            <v>421</v>
          </cell>
          <cell r="H21">
            <v>1336</v>
          </cell>
        </row>
        <row r="25">
          <cell r="D25">
            <v>-846</v>
          </cell>
          <cell r="H25">
            <v>-3563</v>
          </cell>
        </row>
        <row r="29">
          <cell r="H29">
            <v>-6916</v>
          </cell>
        </row>
        <row r="33">
          <cell r="D33">
            <v>8.34</v>
          </cell>
          <cell r="H33">
            <v>17.7</v>
          </cell>
        </row>
        <row r="35">
          <cell r="D35" t="str">
            <v>N/A</v>
          </cell>
          <cell r="H35" t="str">
            <v>N/A</v>
          </cell>
        </row>
      </sheetData>
      <sheetData sheetId="5">
        <row r="4">
          <cell r="A4" t="str">
            <v>As at 31 Oct 2006</v>
          </cell>
        </row>
        <row r="9">
          <cell r="D9">
            <v>39021</v>
          </cell>
        </row>
        <row r="27">
          <cell r="F27">
            <v>21870</v>
          </cell>
        </row>
        <row r="32">
          <cell r="D32">
            <v>3140</v>
          </cell>
          <cell r="F32">
            <v>3430</v>
          </cell>
        </row>
        <row r="47">
          <cell r="D47">
            <v>7627</v>
          </cell>
          <cell r="F47">
            <v>8457</v>
          </cell>
        </row>
      </sheetData>
      <sheetData sheetId="6">
        <row r="10">
          <cell r="B10" t="str">
            <v>9 months ended 31 Oct 2005</v>
          </cell>
        </row>
        <row r="12">
          <cell r="B12" t="str">
            <v>Balance at 1 February 2005</v>
          </cell>
        </row>
        <row r="19">
          <cell r="B19" t="str">
            <v>Balance at 31 Oct 2005</v>
          </cell>
        </row>
        <row r="21">
          <cell r="B21" t="str">
            <v>9 months ended 31 Oct 2006</v>
          </cell>
        </row>
        <row r="23">
          <cell r="B23" t="str">
            <v>Balance at 1 February 2006</v>
          </cell>
        </row>
        <row r="25">
          <cell r="F25">
            <v>494.30629999999996</v>
          </cell>
          <cell r="H25">
            <v>-494.30629999999996</v>
          </cell>
        </row>
        <row r="30">
          <cell r="B30" t="str">
            <v>Balance at 31 Oct 2006</v>
          </cell>
        </row>
      </sheetData>
      <sheetData sheetId="7">
        <row r="13">
          <cell r="D13">
            <v>53020</v>
          </cell>
          <cell r="E13">
            <v>3704</v>
          </cell>
          <cell r="F13">
            <v>377</v>
          </cell>
          <cell r="G13">
            <v>464</v>
          </cell>
          <cell r="H13">
            <v>515</v>
          </cell>
          <cell r="I13">
            <v>-997</v>
          </cell>
        </row>
        <row r="16">
          <cell r="A16" t="str">
            <v>Transfer from retained profit to capital reverse</v>
          </cell>
        </row>
        <row r="18">
          <cell r="A18" t="str">
            <v>Currency translation differences</v>
          </cell>
        </row>
        <row r="25">
          <cell r="D25">
            <v>53076</v>
          </cell>
          <cell r="E25">
            <v>3715</v>
          </cell>
          <cell r="F25">
            <v>369</v>
          </cell>
        </row>
        <row r="33">
          <cell r="F33">
            <v>0</v>
          </cell>
        </row>
      </sheetData>
      <sheetData sheetId="9">
        <row r="18">
          <cell r="G18">
            <v>3.31</v>
          </cell>
        </row>
        <row r="20">
          <cell r="G20">
            <v>21.17</v>
          </cell>
        </row>
      </sheetData>
      <sheetData sheetId="10">
        <row r="24">
          <cell r="I24">
            <v>3.299614912801901</v>
          </cell>
          <cell r="K24">
            <v>21.100437489447007</v>
          </cell>
        </row>
      </sheetData>
      <sheetData sheetId="15">
        <row r="7">
          <cell r="Y7">
            <v>166782.34905000002</v>
          </cell>
          <cell r="AA7">
            <v>48482.79205000003</v>
          </cell>
        </row>
        <row r="11">
          <cell r="Y11">
            <v>-115007.94305</v>
          </cell>
          <cell r="AA11">
            <v>-35784.72605</v>
          </cell>
        </row>
        <row r="12">
          <cell r="Y12">
            <v>-14011.245</v>
          </cell>
          <cell r="AA12">
            <v>-4320.609</v>
          </cell>
        </row>
        <row r="22">
          <cell r="Y22">
            <v>64.226</v>
          </cell>
        </row>
        <row r="23">
          <cell r="Y23">
            <v>1559.2172</v>
          </cell>
        </row>
        <row r="24">
          <cell r="Y24">
            <v>0</v>
          </cell>
        </row>
        <row r="28">
          <cell r="Y28">
            <v>-0.537</v>
          </cell>
          <cell r="AA28">
            <v>9.556999999999999</v>
          </cell>
        </row>
        <row r="29">
          <cell r="Y29">
            <v>450.319</v>
          </cell>
        </row>
        <row r="31">
          <cell r="Y31">
            <v>2464.6701999999996</v>
          </cell>
          <cell r="AA31">
            <v>141.65800000000036</v>
          </cell>
        </row>
        <row r="42">
          <cell r="Y42">
            <v>18900.033699999996</v>
          </cell>
          <cell r="AA42">
            <v>5610.962699999995</v>
          </cell>
        </row>
        <row r="46">
          <cell r="Y46">
            <v>164.531</v>
          </cell>
          <cell r="AA46">
            <v>121.14200000000001</v>
          </cell>
        </row>
        <row r="47">
          <cell r="Y47">
            <v>598.463</v>
          </cell>
          <cell r="AA47">
            <v>190.42199999999997</v>
          </cell>
        </row>
        <row r="48">
          <cell r="Y48">
            <v>108.619</v>
          </cell>
          <cell r="AA48">
            <v>38.345</v>
          </cell>
        </row>
        <row r="51">
          <cell r="Y51">
            <v>0</v>
          </cell>
          <cell r="AA51">
            <v>0</v>
          </cell>
        </row>
        <row r="52">
          <cell r="Y52">
            <v>0</v>
          </cell>
          <cell r="AA52">
            <v>0</v>
          </cell>
        </row>
        <row r="53">
          <cell r="AA53">
            <v>0</v>
          </cell>
        </row>
        <row r="56">
          <cell r="Y56">
            <v>1178.3103000000003</v>
          </cell>
          <cell r="AA56">
            <v>362.95329999999944</v>
          </cell>
        </row>
        <row r="58">
          <cell r="Y58">
            <v>0</v>
          </cell>
          <cell r="AA58">
            <v>0</v>
          </cell>
        </row>
        <row r="59">
          <cell r="Y59">
            <v>829.488</v>
          </cell>
          <cell r="AA59">
            <v>440.5930000000001</v>
          </cell>
        </row>
        <row r="70">
          <cell r="Y70">
            <v>0</v>
          </cell>
          <cell r="AA70">
            <v>0</v>
          </cell>
        </row>
        <row r="74">
          <cell r="Y74">
            <v>-2630.0559999999996</v>
          </cell>
          <cell r="AA74">
            <v>358.6610000000005</v>
          </cell>
        </row>
        <row r="79">
          <cell r="Y79">
            <v>-6239.916</v>
          </cell>
          <cell r="AA79">
            <v>-1237.2790000000005</v>
          </cell>
        </row>
        <row r="81">
          <cell r="Y81">
            <v>11237.39020000002</v>
          </cell>
          <cell r="AA81">
            <v>1757.265000000043</v>
          </cell>
        </row>
        <row r="94">
          <cell r="V94">
            <v>10031.542300000001</v>
          </cell>
        </row>
      </sheetData>
      <sheetData sheetId="17">
        <row r="8">
          <cell r="Z8">
            <v>54561.057</v>
          </cell>
        </row>
        <row r="10">
          <cell r="Z10">
            <v>2894.8</v>
          </cell>
        </row>
        <row r="12">
          <cell r="Z12">
            <v>1907.729</v>
          </cell>
        </row>
        <row r="18">
          <cell r="Z18">
            <v>0</v>
          </cell>
        </row>
        <row r="19">
          <cell r="Z19">
            <v>10405.0972</v>
          </cell>
        </row>
        <row r="28">
          <cell r="Z28">
            <v>33853.341</v>
          </cell>
        </row>
        <row r="29">
          <cell r="Z29">
            <v>36388.489</v>
          </cell>
        </row>
        <row r="30">
          <cell r="Z30">
            <v>0</v>
          </cell>
        </row>
        <row r="31">
          <cell r="Z31">
            <v>7057.939999999992</v>
          </cell>
        </row>
        <row r="32">
          <cell r="Z32">
            <v>78.93800000000002</v>
          </cell>
        </row>
        <row r="35">
          <cell r="Z35">
            <v>0</v>
          </cell>
        </row>
        <row r="38">
          <cell r="Z38">
            <v>22253.458</v>
          </cell>
        </row>
        <row r="39">
          <cell r="Z39">
            <v>11158.753</v>
          </cell>
        </row>
        <row r="45">
          <cell r="Z45">
            <v>12530.8</v>
          </cell>
        </row>
        <row r="46">
          <cell r="Z46">
            <v>14018.790999999997</v>
          </cell>
        </row>
        <row r="48">
          <cell r="Z48">
            <v>55.197</v>
          </cell>
        </row>
        <row r="53">
          <cell r="Z53">
            <v>2000</v>
          </cell>
        </row>
        <row r="54">
          <cell r="Z54">
            <v>1140</v>
          </cell>
        </row>
        <row r="56">
          <cell r="Z56">
            <v>591.461</v>
          </cell>
        </row>
        <row r="57">
          <cell r="Z57">
            <v>0</v>
          </cell>
        </row>
        <row r="68">
          <cell r="Z68">
            <v>53075.89999999997</v>
          </cell>
        </row>
        <row r="70">
          <cell r="Z70">
            <v>11062.193549999993</v>
          </cell>
        </row>
        <row r="71">
          <cell r="Z71">
            <v>11237.390200000022</v>
          </cell>
        </row>
        <row r="72">
          <cell r="Z72">
            <v>-494.30629999999996</v>
          </cell>
        </row>
        <row r="73">
          <cell r="Z73">
            <v>3715.075</v>
          </cell>
        </row>
        <row r="75">
          <cell r="Z75">
            <v>376.6880000000001</v>
          </cell>
        </row>
        <row r="76">
          <cell r="Z76">
            <v>1076.7493</v>
          </cell>
        </row>
        <row r="77">
          <cell r="Z77">
            <v>983.105</v>
          </cell>
        </row>
        <row r="79">
          <cell r="Z79">
            <v>0</v>
          </cell>
        </row>
        <row r="83">
          <cell r="Z83">
            <v>60221.95999999999</v>
          </cell>
        </row>
        <row r="87">
          <cell r="Z87">
            <v>7626.598</v>
          </cell>
        </row>
        <row r="89">
          <cell r="Z89">
            <v>1342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16"/>
  <sheetViews>
    <sheetView tabSelected="1" workbookViewId="0" topLeftCell="A1">
      <selection activeCell="B11" sqref="B11"/>
    </sheetView>
  </sheetViews>
  <sheetFormatPr defaultColWidth="9.140625" defaultRowHeight="12.75"/>
  <cols>
    <col min="1" max="1" width="32.421875" style="2" customWidth="1"/>
    <col min="2" max="2" width="11.57421875" style="2" customWidth="1"/>
    <col min="3" max="3" width="2.7109375" style="2" customWidth="1"/>
    <col min="4" max="4" width="11.57421875" style="2" customWidth="1"/>
    <col min="5" max="5" width="3.57421875" style="2" customWidth="1"/>
    <col min="6" max="6" width="11.57421875" style="2" customWidth="1"/>
    <col min="7" max="7" width="2.7109375" style="2" customWidth="1"/>
    <col min="8" max="8" width="11.57421875" style="2" customWidth="1"/>
    <col min="9" max="16384" width="8.8515625" style="2" customWidth="1"/>
  </cols>
  <sheetData>
    <row r="1" ht="18.75">
      <c r="A1" s="1" t="s">
        <v>0</v>
      </c>
    </row>
    <row r="3" ht="15.75">
      <c r="A3" s="3" t="s">
        <v>27</v>
      </c>
    </row>
    <row r="4" ht="15.75">
      <c r="A4" s="3" t="str">
        <f>'[1]Cond PL'!A4</f>
        <v>For the period ended 31 October 2006</v>
      </c>
    </row>
    <row r="7" spans="2:8" ht="12.75">
      <c r="B7" s="102" t="s">
        <v>86</v>
      </c>
      <c r="C7" s="103"/>
      <c r="D7" s="104"/>
      <c r="F7" s="102" t="s">
        <v>87</v>
      </c>
      <c r="G7" s="103"/>
      <c r="H7" s="104"/>
    </row>
    <row r="8" spans="2:8" ht="12.75">
      <c r="B8" s="99" t="str">
        <f>'[1]Cond PL'!B7:D7</f>
        <v>3 months ended 31 Oct </v>
      </c>
      <c r="C8" s="100"/>
      <c r="D8" s="101"/>
      <c r="F8" s="99" t="str">
        <f>'[1]Cond PL'!F7:H7</f>
        <v>9 months ended 31 Oct </v>
      </c>
      <c r="G8" s="100"/>
      <c r="H8" s="101"/>
    </row>
    <row r="9" spans="2:8" ht="12.75">
      <c r="B9" s="89">
        <v>2006</v>
      </c>
      <c r="C9" s="27"/>
      <c r="D9" s="89">
        <v>2005</v>
      </c>
      <c r="F9" s="89">
        <v>2006</v>
      </c>
      <c r="G9" s="27"/>
      <c r="H9" s="89">
        <v>2005</v>
      </c>
    </row>
    <row r="10" spans="2:8" ht="12.75">
      <c r="B10" s="10" t="s">
        <v>8</v>
      </c>
      <c r="D10" s="10" t="s">
        <v>8</v>
      </c>
      <c r="F10" s="28" t="s">
        <v>8</v>
      </c>
      <c r="H10" s="28" t="s">
        <v>8</v>
      </c>
    </row>
    <row r="11" ht="6.75" customHeight="1"/>
    <row r="12" ht="5.25" customHeight="1">
      <c r="A12" s="4"/>
    </row>
    <row r="13" spans="1:8" ht="12.75">
      <c r="A13" s="2" t="s">
        <v>28</v>
      </c>
      <c r="B13" s="11">
        <f>ROUND('[1]P&amp;L'!AA7,0)</f>
        <v>48483</v>
      </c>
      <c r="C13" s="12"/>
      <c r="D13" s="11">
        <f>'[1]Cond PL'!D11</f>
        <v>55156</v>
      </c>
      <c r="E13" s="12"/>
      <c r="F13" s="11">
        <f>ROUND('[1]P&amp;L'!Y7,0)</f>
        <v>166782</v>
      </c>
      <c r="G13" s="12"/>
      <c r="H13" s="11">
        <f>'[1]Cond PL'!H11</f>
        <v>158886</v>
      </c>
    </row>
    <row r="14" spans="2:8" ht="12.75">
      <c r="B14" s="14"/>
      <c r="C14" s="12"/>
      <c r="D14" s="14"/>
      <c r="E14" s="12"/>
      <c r="F14" s="14"/>
      <c r="G14" s="12"/>
      <c r="H14" s="14"/>
    </row>
    <row r="15" spans="1:8" ht="12.75">
      <c r="A15" s="2" t="s">
        <v>29</v>
      </c>
      <c r="B15" s="14">
        <f>+'[1]P&amp;L'!AA11+'[1]P&amp;L'!AA12+'[1]P&amp;L'!AA28-0.8</f>
        <v>-40096.57805</v>
      </c>
      <c r="C15" s="12"/>
      <c r="D15" s="14">
        <f>-46906-D21</f>
        <v>-43279.387</v>
      </c>
      <c r="E15" s="12"/>
      <c r="F15" s="14">
        <f>+'[1]P&amp;L'!Y11+'[1]P&amp;L'!Y12+'[1]P&amp;L'!Y28+0.73</f>
        <v>-129018.99505</v>
      </c>
      <c r="G15" s="12"/>
      <c r="H15" s="14">
        <f>-141819-H21</f>
        <v>-125846.728</v>
      </c>
    </row>
    <row r="16" spans="2:8" ht="12.75">
      <c r="B16" s="14"/>
      <c r="C16" s="12"/>
      <c r="D16" s="14"/>
      <c r="E16" s="12"/>
      <c r="F16" s="14"/>
      <c r="G16" s="12"/>
      <c r="H16" s="14"/>
    </row>
    <row r="17" spans="1:8" ht="12.75">
      <c r="A17" s="4" t="s">
        <v>30</v>
      </c>
      <c r="B17" s="11">
        <f>SUM(B13:B15)</f>
        <v>8386.421950000004</v>
      </c>
      <c r="C17" s="12"/>
      <c r="D17" s="11">
        <f>SUM(D13:D15)</f>
        <v>11876.612999999998</v>
      </c>
      <c r="E17" s="12"/>
      <c r="F17" s="11">
        <f>SUM(F13:F15)</f>
        <v>37763.00495</v>
      </c>
      <c r="G17" s="12"/>
      <c r="H17" s="11">
        <f>SUM(H13:H15)</f>
        <v>33039.272</v>
      </c>
    </row>
    <row r="18" spans="2:8" ht="12.75">
      <c r="B18" s="90"/>
      <c r="C18" s="12"/>
      <c r="D18" s="90"/>
      <c r="E18" s="12"/>
      <c r="F18" s="14"/>
      <c r="G18" s="12"/>
      <c r="H18" s="14"/>
    </row>
    <row r="19" spans="1:8" ht="12.75">
      <c r="A19" s="2" t="s">
        <v>31</v>
      </c>
      <c r="B19" s="14">
        <f>ROUND('[1]P&amp;L'!AA31-'[1]P&amp;L'!AA28,0)</f>
        <v>132</v>
      </c>
      <c r="C19" s="12"/>
      <c r="D19" s="14">
        <f>'[1]Cond PL'!D15</f>
        <v>811</v>
      </c>
      <c r="E19" s="12"/>
      <c r="F19" s="14">
        <f>ROUND('[1]P&amp;L'!Y31-'[1]P&amp;L'!Y28,0)</f>
        <v>2465</v>
      </c>
      <c r="G19" s="12"/>
      <c r="H19" s="14">
        <f>'[1]Cond PL'!H15</f>
        <v>2254</v>
      </c>
    </row>
    <row r="20" spans="2:8" ht="12.75">
      <c r="B20" s="14"/>
      <c r="C20" s="12"/>
      <c r="D20" s="14"/>
      <c r="E20" s="12"/>
      <c r="F20" s="14"/>
      <c r="G20" s="12"/>
      <c r="H20" s="14"/>
    </row>
    <row r="21" spans="1:8" ht="12.75">
      <c r="A21" s="2" t="s">
        <v>32</v>
      </c>
      <c r="B21" s="14">
        <f>ROUND(-'[1]P&amp;L'!AA42-'[1]P&amp;L'!AA51-'[1]P&amp;L'!AA52-'[1]P&amp;L'!AA53-'[1]P&amp;L'!AA58+'[1]P&amp;L'!AA70-'[1]P&amp;L'!AA56,0)</f>
        <v>-5974</v>
      </c>
      <c r="C21" s="12"/>
      <c r="D21" s="14">
        <f>-3259152/1000-367461/1000</f>
        <v>-3626.6130000000003</v>
      </c>
      <c r="E21" s="12"/>
      <c r="F21" s="14">
        <f>ROUND(-'[1]P&amp;L'!Y42-'[1]P&amp;L'!Y51-'[1]P&amp;L'!Y52+1-+'[1]P&amp;L'!Y56+'[1]P&amp;L'!Y58+'[1]P&amp;L'!Y70,0)</f>
        <v>-20077</v>
      </c>
      <c r="G21" s="12"/>
      <c r="H21" s="14">
        <f>-14940704/1000-1031568/1000</f>
        <v>-15972.271999999999</v>
      </c>
    </row>
    <row r="22" spans="2:8" ht="12.75">
      <c r="B22" s="14"/>
      <c r="C22" s="12"/>
      <c r="D22" s="14"/>
      <c r="E22" s="12"/>
      <c r="F22" s="14"/>
      <c r="G22" s="12"/>
      <c r="H22" s="14"/>
    </row>
    <row r="23" spans="1:8" ht="12.75">
      <c r="A23" s="2" t="s">
        <v>33</v>
      </c>
      <c r="B23" s="14">
        <f>ROUND(-'[1]P&amp;L'!AA46-'[1]P&amp;L'!AA47-'[1]P&amp;L'!AA48,0)</f>
        <v>-350</v>
      </c>
      <c r="C23" s="12"/>
      <c r="D23" s="14">
        <f>'[1]Cond PL'!D19</f>
        <v>-197</v>
      </c>
      <c r="E23" s="12"/>
      <c r="F23" s="14">
        <f>ROUND(-'[1]P&amp;L'!Y46-'[1]P&amp;L'!Y47-'[1]P&amp;L'!Y48,0)-1</f>
        <v>-873</v>
      </c>
      <c r="G23" s="12"/>
      <c r="H23" s="14">
        <f>'[1]Cond PL'!H19</f>
        <v>-783</v>
      </c>
    </row>
    <row r="24" spans="2:8" ht="12.75">
      <c r="B24" s="14"/>
      <c r="C24" s="12"/>
      <c r="D24" s="14"/>
      <c r="E24" s="12"/>
      <c r="F24" s="14"/>
      <c r="G24" s="12"/>
      <c r="H24" s="14"/>
    </row>
    <row r="25" spans="1:8" ht="12.75">
      <c r="A25" s="2" t="s">
        <v>34</v>
      </c>
      <c r="B25" s="14">
        <f>ROUND('[1]P&amp;L'!AA59,0)</f>
        <v>441</v>
      </c>
      <c r="C25" s="12"/>
      <c r="D25" s="14">
        <f>'[1]Cond PL'!D21</f>
        <v>421</v>
      </c>
      <c r="E25" s="12"/>
      <c r="F25" s="14">
        <f>ROUND('[1]P&amp;L'!Y59,0)</f>
        <v>829</v>
      </c>
      <c r="G25" s="12"/>
      <c r="H25" s="14">
        <f>'[1]Cond PL'!H21</f>
        <v>1336</v>
      </c>
    </row>
    <row r="26" spans="2:8" ht="12.75">
      <c r="B26" s="29"/>
      <c r="C26" s="12"/>
      <c r="D26" s="29"/>
      <c r="E26" s="12"/>
      <c r="F26" s="29"/>
      <c r="G26" s="12"/>
      <c r="H26" s="29"/>
    </row>
    <row r="27" spans="1:8" ht="12.75">
      <c r="A27" s="4" t="s">
        <v>93</v>
      </c>
      <c r="B27" s="15">
        <f>SUM(B17:B26)</f>
        <v>2635.4219500000036</v>
      </c>
      <c r="C27" s="12"/>
      <c r="D27" s="15">
        <f>SUM(D17:D25)</f>
        <v>9284.999999999996</v>
      </c>
      <c r="E27" s="12"/>
      <c r="F27" s="15">
        <f>SUM(F17:F26)</f>
        <v>20107.004950000002</v>
      </c>
      <c r="G27" s="12"/>
      <c r="H27" s="15">
        <f>SUM(H17:H26)</f>
        <v>19874</v>
      </c>
    </row>
    <row r="28" spans="2:8" ht="12.75">
      <c r="B28" s="14"/>
      <c r="C28" s="12"/>
      <c r="D28" s="14"/>
      <c r="E28" s="12"/>
      <c r="F28" s="14"/>
      <c r="G28" s="12"/>
      <c r="H28" s="14"/>
    </row>
    <row r="29" spans="1:8" ht="12.75">
      <c r="A29" s="2" t="s">
        <v>35</v>
      </c>
      <c r="B29" s="14">
        <f>ROUND('[1]P&amp;L'!AA74,0)</f>
        <v>359</v>
      </c>
      <c r="C29" s="12"/>
      <c r="D29" s="14">
        <f>'[1]Cond PL'!D25</f>
        <v>-846</v>
      </c>
      <c r="E29" s="12"/>
      <c r="F29" s="14">
        <f>ROUND(+'[1]P&amp;L'!Y74,0)</f>
        <v>-2630</v>
      </c>
      <c r="G29" s="12"/>
      <c r="H29" s="14">
        <f>'[1]Cond PL'!H25</f>
        <v>-3563</v>
      </c>
    </row>
    <row r="30" spans="2:8" ht="12.75">
      <c r="B30" s="14"/>
      <c r="C30" s="12"/>
      <c r="D30" s="14"/>
      <c r="E30" s="12"/>
      <c r="F30" s="14"/>
      <c r="G30" s="12"/>
      <c r="H30" s="14"/>
    </row>
    <row r="31" spans="1:8" ht="12.75">
      <c r="A31" s="4" t="s">
        <v>94</v>
      </c>
      <c r="B31" s="15">
        <f>SUM(B27:B30)</f>
        <v>2994.4219500000036</v>
      </c>
      <c r="C31" s="12"/>
      <c r="D31" s="15">
        <f>SUM(D27:D30)</f>
        <v>8438.999999999996</v>
      </c>
      <c r="E31" s="12"/>
      <c r="F31" s="15">
        <f>SUM(F27:F30)</f>
        <v>17477.004950000002</v>
      </c>
      <c r="G31" s="12"/>
      <c r="H31" s="15">
        <f>SUM(H27:H30)</f>
        <v>16311</v>
      </c>
    </row>
    <row r="32" spans="1:8" ht="12.75">
      <c r="A32" s="4"/>
      <c r="B32" s="14"/>
      <c r="C32" s="12"/>
      <c r="D32" s="14"/>
      <c r="E32" s="12"/>
      <c r="F32" s="14"/>
      <c r="G32" s="12"/>
      <c r="H32" s="14"/>
    </row>
    <row r="33" spans="1:8" ht="12.75">
      <c r="A33" s="4" t="s">
        <v>36</v>
      </c>
      <c r="B33" s="14"/>
      <c r="C33" s="12"/>
      <c r="D33" s="14"/>
      <c r="E33" s="12"/>
      <c r="F33" s="14"/>
      <c r="G33" s="12"/>
      <c r="H33" s="14"/>
    </row>
    <row r="34" spans="1:8" ht="12.75">
      <c r="A34" s="2" t="s">
        <v>37</v>
      </c>
      <c r="B34" s="14">
        <f>+'[1]P&amp;L'!AA81</f>
        <v>1757.265000000043</v>
      </c>
      <c r="C34" s="12"/>
      <c r="D34" s="14">
        <f>D31-D35</f>
        <v>4423.999999999996</v>
      </c>
      <c r="E34" s="12"/>
      <c r="F34" s="14">
        <f>ROUND('[1]P&amp;L'!Y81,0)</f>
        <v>11237</v>
      </c>
      <c r="G34" s="12"/>
      <c r="H34" s="14">
        <f>H31-H35</f>
        <v>9395</v>
      </c>
    </row>
    <row r="35" spans="1:8" ht="12.75">
      <c r="A35" s="2" t="s">
        <v>38</v>
      </c>
      <c r="B35" s="14">
        <f>-ROUND('[1]P&amp;L'!AA79,0)</f>
        <v>1237</v>
      </c>
      <c r="C35" s="12"/>
      <c r="D35" s="14">
        <v>4015</v>
      </c>
      <c r="E35" s="12"/>
      <c r="F35" s="14">
        <f>-ROUND('[1]P&amp;L'!Y79,0)</f>
        <v>6240</v>
      </c>
      <c r="G35" s="12"/>
      <c r="H35" s="14">
        <f>-'[1]Cond PL'!H29</f>
        <v>6916</v>
      </c>
    </row>
    <row r="36" spans="2:8" ht="12.75">
      <c r="B36" s="14"/>
      <c r="C36" s="12"/>
      <c r="D36" s="14"/>
      <c r="E36" s="12"/>
      <c r="F36" s="14"/>
      <c r="G36" s="12"/>
      <c r="H36" s="14"/>
    </row>
    <row r="37" spans="1:8" ht="13.5" thickBot="1">
      <c r="A37" s="4"/>
      <c r="B37" s="30">
        <f>SUM(B34:B36)</f>
        <v>2994.265000000043</v>
      </c>
      <c r="C37" s="12"/>
      <c r="D37" s="30">
        <f>SUM(D34:D36)</f>
        <v>8438.999999999996</v>
      </c>
      <c r="E37" s="12"/>
      <c r="F37" s="30">
        <f>SUM(F34:F36)</f>
        <v>17477</v>
      </c>
      <c r="G37" s="12"/>
      <c r="H37" s="30">
        <f>SUM(H34:H36)</f>
        <v>16311</v>
      </c>
    </row>
    <row r="38" spans="2:8" ht="13.5" thickTop="1">
      <c r="B38" s="24"/>
      <c r="C38" s="24"/>
      <c r="D38" s="24"/>
      <c r="E38" s="24"/>
      <c r="F38" s="24"/>
      <c r="G38" s="24"/>
      <c r="H38" s="24"/>
    </row>
    <row r="39" spans="2:8" ht="12.75">
      <c r="B39" s="24"/>
      <c r="C39" s="24"/>
      <c r="D39" s="24"/>
      <c r="E39" s="24"/>
      <c r="F39" s="24"/>
      <c r="G39" s="24"/>
      <c r="H39" s="24"/>
    </row>
    <row r="40" spans="1:8" ht="12.75">
      <c r="A40" s="4" t="s">
        <v>39</v>
      </c>
      <c r="B40" s="24"/>
      <c r="C40" s="24"/>
      <c r="D40" s="24"/>
      <c r="E40" s="24"/>
      <c r="F40" s="24"/>
      <c r="G40" s="24"/>
      <c r="H40" s="24"/>
    </row>
    <row r="41" spans="1:8" ht="12.75">
      <c r="A41" s="4" t="s">
        <v>89</v>
      </c>
      <c r="B41" s="24"/>
      <c r="C41" s="24"/>
      <c r="D41" s="24"/>
      <c r="E41" s="24"/>
      <c r="F41" s="24"/>
      <c r="G41" s="24"/>
      <c r="H41" s="24"/>
    </row>
    <row r="42" spans="1:8" ht="12.75">
      <c r="A42" s="2" t="s">
        <v>40</v>
      </c>
      <c r="B42" s="31">
        <f>+'[1]EPS'!G18</f>
        <v>3.31</v>
      </c>
      <c r="C42" s="24"/>
      <c r="D42" s="31">
        <f>'[1]Cond PL'!D33</f>
        <v>8.34</v>
      </c>
      <c r="E42" s="24"/>
      <c r="F42" s="31">
        <f>+'[1]EPS'!G20</f>
        <v>21.17</v>
      </c>
      <c r="G42" s="24"/>
      <c r="H42" s="31">
        <f>'[1]Cond PL'!H33</f>
        <v>17.7</v>
      </c>
    </row>
    <row r="43" spans="2:8" ht="12.75">
      <c r="B43" s="32"/>
      <c r="C43" s="24"/>
      <c r="D43" s="32"/>
      <c r="E43" s="24"/>
      <c r="F43" s="32"/>
      <c r="G43" s="24"/>
      <c r="H43" s="32"/>
    </row>
    <row r="44" spans="1:8" ht="12.75">
      <c r="A44" s="33" t="s">
        <v>41</v>
      </c>
      <c r="B44" s="31">
        <f>'[1]Fully diluted'!I24</f>
        <v>3.299614912801901</v>
      </c>
      <c r="C44" s="24"/>
      <c r="D44" s="98" t="str">
        <f>'[1]Cond PL'!D35</f>
        <v>N/A</v>
      </c>
      <c r="E44" s="24"/>
      <c r="F44" s="31">
        <f>'[1]Fully diluted'!K24</f>
        <v>21.100437489447007</v>
      </c>
      <c r="G44" s="24"/>
      <c r="H44" s="98" t="str">
        <f>'[1]Cond PL'!H35</f>
        <v>N/A</v>
      </c>
    </row>
    <row r="116" spans="2:6" ht="12.75">
      <c r="B116" s="91"/>
      <c r="C116" s="92"/>
      <c r="D116" s="92"/>
      <c r="E116" s="92"/>
      <c r="F116" s="91"/>
    </row>
  </sheetData>
  <mergeCells count="4">
    <mergeCell ref="B8:D8"/>
    <mergeCell ref="F8:H8"/>
    <mergeCell ref="B7:D7"/>
    <mergeCell ref="F7:H7"/>
  </mergeCells>
  <printOptions horizontalCentered="1"/>
  <pageMargins left="0.63" right="0.75" top="0.53" bottom="0.94"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39"/>
  <sheetViews>
    <sheetView workbookViewId="0" topLeftCell="A1">
      <selection activeCell="I6" sqref="I6"/>
    </sheetView>
  </sheetViews>
  <sheetFormatPr defaultColWidth="9.140625" defaultRowHeight="12.75"/>
  <cols>
    <col min="1" max="1" width="36.28125" style="2" customWidth="1"/>
    <col min="2" max="2" width="11.57421875" style="2" customWidth="1"/>
    <col min="3" max="3" width="3.8515625" style="2" customWidth="1"/>
    <col min="4" max="4" width="15.421875" style="2" customWidth="1"/>
    <col min="5" max="5" width="3.28125" style="2" customWidth="1"/>
    <col min="6" max="6" width="14.140625" style="2" customWidth="1"/>
    <col min="7" max="16384" width="8.8515625" style="2" customWidth="1"/>
  </cols>
  <sheetData>
    <row r="1" ht="18.75">
      <c r="A1" s="1" t="s">
        <v>0</v>
      </c>
    </row>
    <row r="3" spans="1:3" ht="15.75">
      <c r="A3" s="3" t="s">
        <v>1</v>
      </c>
      <c r="B3" s="4"/>
      <c r="C3" s="4"/>
    </row>
    <row r="4" spans="1:3" ht="15.75">
      <c r="A4" s="3" t="str">
        <f>'[1]Cond BS'!A4</f>
        <v>As at 31 Oct 2006</v>
      </c>
      <c r="B4" s="4"/>
      <c r="C4" s="4"/>
    </row>
    <row r="6" spans="4:6" ht="12.75">
      <c r="D6" s="5" t="s">
        <v>2</v>
      </c>
      <c r="E6" s="6"/>
      <c r="F6" s="5" t="s">
        <v>3</v>
      </c>
    </row>
    <row r="7" spans="4:6" ht="12.75">
      <c r="D7" s="7" t="s">
        <v>4</v>
      </c>
      <c r="E7" s="6"/>
      <c r="F7" s="7" t="s">
        <v>5</v>
      </c>
    </row>
    <row r="8" spans="4:6" ht="12.75">
      <c r="D8" s="7" t="s">
        <v>6</v>
      </c>
      <c r="E8" s="6"/>
      <c r="F8" s="7" t="s">
        <v>7</v>
      </c>
    </row>
    <row r="9" spans="4:6" ht="12.75">
      <c r="D9" s="8">
        <f>'[1]Cond BS'!D9</f>
        <v>39021</v>
      </c>
      <c r="E9" s="9"/>
      <c r="F9" s="8">
        <v>38748</v>
      </c>
    </row>
    <row r="10" spans="2:6" ht="12.75">
      <c r="B10" s="93"/>
      <c r="D10" s="10" t="s">
        <v>8</v>
      </c>
      <c r="E10" s="6"/>
      <c r="F10" s="10" t="s">
        <v>8</v>
      </c>
    </row>
    <row r="11" ht="12.75">
      <c r="A11" s="4" t="s">
        <v>81</v>
      </c>
    </row>
    <row r="12" ht="12.75">
      <c r="A12" s="4" t="s">
        <v>79</v>
      </c>
    </row>
    <row r="13" spans="1:7" ht="12.75">
      <c r="A13" s="2" t="s">
        <v>9</v>
      </c>
      <c r="B13" s="94"/>
      <c r="D13" s="11">
        <f>ROUND('[1]B. Sheet'!Z8,0)</f>
        <v>54561</v>
      </c>
      <c r="E13" s="12"/>
      <c r="F13" s="11">
        <v>50015</v>
      </c>
      <c r="G13" s="13"/>
    </row>
    <row r="14" spans="1:6" ht="12.75">
      <c r="A14" s="2" t="s">
        <v>10</v>
      </c>
      <c r="D14" s="14">
        <f>+'[1]B. Sheet'!Z12</f>
        <v>1907.729</v>
      </c>
      <c r="E14" s="12"/>
      <c r="F14" s="14">
        <v>3018</v>
      </c>
    </row>
    <row r="15" spans="1:6" ht="12.75">
      <c r="A15" s="2" t="s">
        <v>11</v>
      </c>
      <c r="D15" s="14">
        <f>ROUND('[1]B. Sheet'!Z19,0)</f>
        <v>10405</v>
      </c>
      <c r="E15" s="12"/>
      <c r="F15" s="14">
        <v>8746</v>
      </c>
    </row>
    <row r="16" spans="1:6" ht="12.75">
      <c r="A16" s="2" t="s">
        <v>95</v>
      </c>
      <c r="D16" s="14">
        <f>ROUND('[1]B. Sheet'!Z10,0)</f>
        <v>2895</v>
      </c>
      <c r="E16" s="12"/>
      <c r="F16" s="14">
        <v>2895</v>
      </c>
    </row>
    <row r="17" spans="4:6" ht="12.75">
      <c r="D17" s="15">
        <f>SUM(D13:D16)</f>
        <v>69768.72899999999</v>
      </c>
      <c r="E17" s="12"/>
      <c r="F17" s="15">
        <f>SUM(F13:F16)</f>
        <v>64674</v>
      </c>
    </row>
    <row r="18" spans="4:6" ht="12.75">
      <c r="D18" s="12"/>
      <c r="E18" s="12"/>
      <c r="F18" s="12"/>
    </row>
    <row r="19" spans="1:6" ht="12.75">
      <c r="A19" s="4" t="s">
        <v>12</v>
      </c>
      <c r="D19" s="12"/>
      <c r="E19" s="12"/>
      <c r="F19" s="12"/>
    </row>
    <row r="20" spans="1:6" ht="12.75">
      <c r="A20" s="2" t="s">
        <v>13</v>
      </c>
      <c r="B20" s="16"/>
      <c r="C20" s="16"/>
      <c r="D20" s="17">
        <f>ROUND('[1]B. Sheet'!Z28,0)</f>
        <v>33853</v>
      </c>
      <c r="E20" s="12"/>
      <c r="F20" s="11">
        <v>27737</v>
      </c>
    </row>
    <row r="21" spans="1:6" ht="12.75">
      <c r="A21" s="2" t="s">
        <v>14</v>
      </c>
      <c r="B21" s="16"/>
      <c r="C21" s="16"/>
      <c r="D21" s="18">
        <f>ROUND('[1]B. Sheet'!Z29+'[1]B. Sheet'!Z30+'[1]B. Sheet'!Z31+1+'[1]B. Sheet'!Z35,0)+'[1]B. Sheet'!Z18</f>
        <v>43447</v>
      </c>
      <c r="E21" s="12"/>
      <c r="F21" s="14">
        <v>49873</v>
      </c>
    </row>
    <row r="22" spans="1:6" ht="12.75">
      <c r="A22" s="2" t="s">
        <v>15</v>
      </c>
      <c r="B22" s="16"/>
      <c r="C22" s="16"/>
      <c r="D22" s="14">
        <f>ROUND('[1]B. Sheet'!Z32,0)</f>
        <v>79</v>
      </c>
      <c r="E22" s="12"/>
      <c r="F22" s="14">
        <v>1148</v>
      </c>
    </row>
    <row r="23" spans="1:6" ht="12.75">
      <c r="A23" s="2" t="s">
        <v>16</v>
      </c>
      <c r="B23" s="16"/>
      <c r="C23" s="16"/>
      <c r="D23" s="14">
        <f>ROUND('[1]B. Sheet'!Z38+'[1]B. Sheet'!Z39,0)</f>
        <v>33412</v>
      </c>
      <c r="E23" s="12"/>
      <c r="F23" s="14">
        <v>21870</v>
      </c>
    </row>
    <row r="24" spans="1:6" ht="12.75">
      <c r="A24" s="16"/>
      <c r="B24" s="16"/>
      <c r="C24" s="16"/>
      <c r="D24" s="15">
        <f>SUM(D20:D23)</f>
        <v>110791</v>
      </c>
      <c r="E24" s="12"/>
      <c r="F24" s="15">
        <f>SUM(F20:F23)</f>
        <v>100628</v>
      </c>
    </row>
    <row r="26" spans="1:6" ht="12.75">
      <c r="A26" s="4"/>
      <c r="D26" s="12"/>
      <c r="E26" s="12"/>
      <c r="F26" s="12"/>
    </row>
    <row r="27" spans="1:6" ht="13.5" thickBot="1">
      <c r="A27" s="76" t="s">
        <v>80</v>
      </c>
      <c r="B27" s="13"/>
      <c r="C27" s="13"/>
      <c r="D27" s="19">
        <f>D17+D24</f>
        <v>180559.729</v>
      </c>
      <c r="E27" s="20"/>
      <c r="F27" s="19">
        <f>F17+F24</f>
        <v>165302</v>
      </c>
    </row>
    <row r="28" spans="4:6" ht="13.5" thickTop="1">
      <c r="D28" s="12"/>
      <c r="E28" s="12"/>
      <c r="F28" s="12"/>
    </row>
    <row r="29" spans="4:6" ht="12.75">
      <c r="D29" s="12"/>
      <c r="E29" s="12"/>
      <c r="F29" s="12"/>
    </row>
    <row r="30" spans="1:6" ht="12.75">
      <c r="A30" s="4" t="s">
        <v>96</v>
      </c>
      <c r="D30" s="12"/>
      <c r="E30" s="12"/>
      <c r="F30" s="12"/>
    </row>
    <row r="31" spans="1:6" ht="12.75">
      <c r="A31" s="4" t="s">
        <v>82</v>
      </c>
      <c r="D31" s="12"/>
      <c r="E31" s="12"/>
      <c r="F31" s="12"/>
    </row>
    <row r="32" spans="1:6" ht="12.75">
      <c r="A32" s="2" t="s">
        <v>17</v>
      </c>
      <c r="D32" s="21">
        <f>ROUND('[1]B. Sheet'!Z68,0)</f>
        <v>53076</v>
      </c>
      <c r="E32" s="21"/>
      <c r="F32" s="21">
        <v>53076</v>
      </c>
    </row>
    <row r="33" spans="1:6" ht="12.75">
      <c r="A33" s="2" t="s">
        <v>18</v>
      </c>
      <c r="D33" s="22">
        <f>ROUND('[1]B. Sheet'!Z70+'[1]B. Sheet'!Z71+'[1]B. Sheet'!Z72+'[1]B. Sheet'!Z73+'[1]B. Sheet'!Z75+'[1]B. Sheet'!Z76+'[1]B. Sheet'!Z77+'[1]B. Sheet'!Z79,0)</f>
        <v>27957</v>
      </c>
      <c r="E33" s="21"/>
      <c r="F33" s="22">
        <v>16358</v>
      </c>
    </row>
    <row r="34" spans="1:6" ht="12.75">
      <c r="A34" s="2" t="s">
        <v>19</v>
      </c>
      <c r="B34" s="16"/>
      <c r="C34" s="16"/>
      <c r="D34" s="12">
        <f>SUM(D32:D33)</f>
        <v>81033</v>
      </c>
      <c r="E34" s="12"/>
      <c r="F34" s="12">
        <f>SUM(F32:F33)</f>
        <v>69434</v>
      </c>
    </row>
    <row r="35" spans="2:6" ht="12.75">
      <c r="B35" s="16"/>
      <c r="C35" s="16"/>
      <c r="D35" s="12"/>
      <c r="E35" s="12"/>
      <c r="F35" s="12"/>
    </row>
    <row r="36" spans="1:6" ht="12.75">
      <c r="A36" s="4" t="s">
        <v>20</v>
      </c>
      <c r="D36" s="12">
        <f>ROUND('[1]B. Sheet'!Z83,0)</f>
        <v>60222</v>
      </c>
      <c r="E36" s="12"/>
      <c r="F36" s="12">
        <v>53797</v>
      </c>
    </row>
    <row r="38" spans="1:6" ht="12.75">
      <c r="A38" s="4" t="s">
        <v>21</v>
      </c>
      <c r="D38" s="23">
        <f>SUM(D34:D37)</f>
        <v>141255</v>
      </c>
      <c r="E38" s="20"/>
      <c r="F38" s="23">
        <f>SUM(F34:F37)</f>
        <v>123231</v>
      </c>
    </row>
    <row r="39" spans="4:6" ht="12.75">
      <c r="D39" s="24"/>
      <c r="E39" s="24"/>
      <c r="F39" s="12"/>
    </row>
    <row r="40" spans="1:6" ht="12.75">
      <c r="A40" s="4" t="s">
        <v>97</v>
      </c>
      <c r="D40" s="12"/>
      <c r="E40" s="12"/>
      <c r="F40" s="12"/>
    </row>
    <row r="41" spans="1:6" ht="12.75">
      <c r="A41" s="2" t="s">
        <v>22</v>
      </c>
      <c r="B41" s="94"/>
      <c r="D41" s="12">
        <f>ROUND('[1]B. Sheet'!Z87,0)</f>
        <v>7627</v>
      </c>
      <c r="E41" s="12"/>
      <c r="F41" s="12">
        <v>8457</v>
      </c>
    </row>
    <row r="42" spans="1:6" ht="12.75">
      <c r="A42" s="2" t="s">
        <v>23</v>
      </c>
      <c r="D42" s="22">
        <f>ROUND('[1]B. Sheet'!Z89,0)</f>
        <v>1342</v>
      </c>
      <c r="E42" s="12"/>
      <c r="F42" s="22">
        <v>1342</v>
      </c>
    </row>
    <row r="43" spans="1:6" ht="12.75">
      <c r="A43" s="16"/>
      <c r="D43" s="12">
        <f>SUM(D41:D42)</f>
        <v>8969</v>
      </c>
      <c r="E43" s="12"/>
      <c r="F43" s="12">
        <f>SUM(F41:F42)</f>
        <v>9799</v>
      </c>
    </row>
    <row r="44" spans="4:6" ht="12.75">
      <c r="D44" s="24"/>
      <c r="E44" s="24"/>
      <c r="F44" s="12"/>
    </row>
    <row r="45" spans="1:6" ht="12.75">
      <c r="A45" s="4" t="s">
        <v>24</v>
      </c>
      <c r="D45" s="12"/>
      <c r="E45" s="12"/>
      <c r="F45" s="12"/>
    </row>
    <row r="46" spans="1:6" ht="12.75">
      <c r="A46" s="2" t="s">
        <v>25</v>
      </c>
      <c r="D46" s="17">
        <f>ROUND('[1]B. Sheet'!Z45+'[1]B. Sheet'!Z46+'[1]B. Sheet'!Z48+'[1]B. Sheet'!Z57,0)</f>
        <v>26605</v>
      </c>
      <c r="E46" s="12"/>
      <c r="F46" s="17">
        <v>28361</v>
      </c>
    </row>
    <row r="47" spans="1:6" ht="12.75">
      <c r="A47" s="2" t="s">
        <v>22</v>
      </c>
      <c r="B47" s="94"/>
      <c r="C47" s="16"/>
      <c r="D47" s="18">
        <f>ROUND('[1]B. Sheet'!Z53+'[1]B. Sheet'!Z54,0)</f>
        <v>3140</v>
      </c>
      <c r="E47" s="12"/>
      <c r="F47" s="18">
        <v>3430</v>
      </c>
    </row>
    <row r="48" spans="1:6" ht="12.75">
      <c r="A48" s="2" t="s">
        <v>26</v>
      </c>
      <c r="B48" s="16"/>
      <c r="C48" s="16"/>
      <c r="D48" s="25">
        <f>ROUND('[1]B. Sheet'!Z56,0)</f>
        <v>591</v>
      </c>
      <c r="E48" s="12"/>
      <c r="F48" s="25">
        <v>481</v>
      </c>
    </row>
    <row r="49" spans="1:6" ht="12.75">
      <c r="A49" s="16"/>
      <c r="B49" s="16"/>
      <c r="C49" s="16"/>
      <c r="D49" s="15">
        <f>SUM(D46:D48)</f>
        <v>30336</v>
      </c>
      <c r="E49" s="12"/>
      <c r="F49" s="15">
        <f>SUM(F46:F48)</f>
        <v>32272</v>
      </c>
    </row>
    <row r="50" spans="1:6" ht="12.75">
      <c r="A50" s="16"/>
      <c r="B50" s="16"/>
      <c r="C50" s="16"/>
      <c r="D50" s="21"/>
      <c r="E50" s="12"/>
      <c r="F50" s="21"/>
    </row>
    <row r="51" spans="1:6" ht="12.75">
      <c r="A51" s="4" t="s">
        <v>83</v>
      </c>
      <c r="B51" s="16"/>
      <c r="C51" s="16"/>
      <c r="D51" s="21">
        <f>D43+D49</f>
        <v>39305</v>
      </c>
      <c r="E51" s="12"/>
      <c r="F51" s="21">
        <f>F43+F49</f>
        <v>42071</v>
      </c>
    </row>
    <row r="52" spans="1:7" ht="12.75">
      <c r="A52" s="16"/>
      <c r="B52" s="16"/>
      <c r="C52" s="16"/>
      <c r="D52" s="21"/>
      <c r="E52" s="12"/>
      <c r="F52" s="21"/>
      <c r="G52" s="13"/>
    </row>
    <row r="53" spans="1:6" ht="13.5" thickBot="1">
      <c r="A53" s="4" t="s">
        <v>84</v>
      </c>
      <c r="B53" s="16"/>
      <c r="C53" s="16"/>
      <c r="D53" s="19">
        <f>D38+D43+D49</f>
        <v>180560</v>
      </c>
      <c r="E53" s="12"/>
      <c r="F53" s="19">
        <f>F38+F43+F49</f>
        <v>165302</v>
      </c>
    </row>
    <row r="54" spans="1:6" ht="13.5" thickTop="1">
      <c r="A54" s="4"/>
      <c r="B54" s="16"/>
      <c r="C54" s="16"/>
      <c r="D54" s="95"/>
      <c r="E54" s="12"/>
      <c r="F54" s="95"/>
    </row>
    <row r="55" spans="1:6" ht="12.75">
      <c r="A55" s="2" t="s">
        <v>98</v>
      </c>
      <c r="B55" s="16"/>
      <c r="C55" s="16"/>
      <c r="D55" s="77">
        <f>D34/D32</f>
        <v>1.526735247569523</v>
      </c>
      <c r="E55" s="12"/>
      <c r="F55" s="77">
        <f>F34/F32</f>
        <v>1.3081995628909489</v>
      </c>
    </row>
    <row r="56" spans="1:6" ht="12.75">
      <c r="A56" s="16"/>
      <c r="B56" s="16"/>
      <c r="C56" s="16"/>
      <c r="D56" s="21"/>
      <c r="E56" s="12"/>
      <c r="F56" s="21"/>
    </row>
    <row r="57" spans="1:6" ht="12.75">
      <c r="A57" s="16"/>
      <c r="B57" s="16"/>
      <c r="C57" s="16"/>
      <c r="D57" s="21"/>
      <c r="E57" s="12"/>
      <c r="F57" s="21"/>
    </row>
    <row r="58" spans="4:6" ht="12.75">
      <c r="D58" s="24"/>
      <c r="E58" s="24"/>
      <c r="F58" s="12"/>
    </row>
    <row r="59" spans="4:6" ht="12.75">
      <c r="D59" s="24"/>
      <c r="E59" s="24"/>
      <c r="F59" s="12"/>
    </row>
    <row r="60" spans="4:6" ht="12.75">
      <c r="D60" s="24"/>
      <c r="E60" s="24"/>
      <c r="F60" s="12"/>
    </row>
    <row r="138" spans="1:2" ht="12.75">
      <c r="A138" s="96"/>
      <c r="B138" s="96"/>
    </row>
    <row r="139" spans="1:2" ht="12.75">
      <c r="A139" s="96"/>
      <c r="B139" s="96"/>
    </row>
  </sheetData>
  <printOptions horizontalCentered="1" verticalCentered="1"/>
  <pageMargins left="0.54" right="0.29" top="0.31" bottom="0.37" header="0.15" footer="0.26"/>
  <pageSetup fitToHeight="1" fitToWidth="1" horizontalDpi="600" verticalDpi="600" orientation="portrait" scale="99" r:id="rId2"/>
  <drawing r:id="rId1"/>
</worksheet>
</file>

<file path=xl/worksheets/sheet3.xml><?xml version="1.0" encoding="utf-8"?>
<worksheet xmlns="http://schemas.openxmlformats.org/spreadsheetml/2006/main" xmlns:r="http://schemas.openxmlformats.org/officeDocument/2006/relationships">
  <dimension ref="A1:H57"/>
  <sheetViews>
    <sheetView workbookViewId="0" topLeftCell="A1">
      <selection activeCell="D14" sqref="D14"/>
    </sheetView>
  </sheetViews>
  <sheetFormatPr defaultColWidth="9.140625" defaultRowHeight="12.75"/>
  <cols>
    <col min="1" max="1" width="3.00390625" style="2" customWidth="1"/>
    <col min="2" max="2" width="48.421875" style="2" customWidth="1"/>
    <col min="3" max="3" width="13.00390625" style="53" customWidth="1"/>
    <col min="4" max="4" width="3.140625" style="2" customWidth="1"/>
    <col min="5" max="5" width="13.140625" style="53" customWidth="1"/>
    <col min="6" max="6" width="5.57421875" style="2" customWidth="1"/>
    <col min="7" max="16384" width="8.8515625" style="2" customWidth="1"/>
  </cols>
  <sheetData>
    <row r="1" ht="18.75">
      <c r="A1" s="1" t="s">
        <v>0</v>
      </c>
    </row>
    <row r="3" spans="1:2" ht="15.75">
      <c r="A3" s="3" t="s">
        <v>57</v>
      </c>
      <c r="B3" s="4"/>
    </row>
    <row r="4" spans="1:2" ht="15.75">
      <c r="A4" s="3" t="s">
        <v>99</v>
      </c>
      <c r="B4" s="4"/>
    </row>
    <row r="6" spans="3:6" ht="12.75">
      <c r="C6" s="54" t="s">
        <v>2</v>
      </c>
      <c r="D6" s="6"/>
      <c r="E6" s="54" t="s">
        <v>2</v>
      </c>
      <c r="F6" s="6"/>
    </row>
    <row r="7" spans="3:6" ht="12.75">
      <c r="C7" s="54" t="s">
        <v>58</v>
      </c>
      <c r="D7" s="6"/>
      <c r="E7" s="54" t="s">
        <v>58</v>
      </c>
      <c r="F7" s="6"/>
    </row>
    <row r="8" spans="3:6" ht="12.75">
      <c r="C8" s="55" t="s">
        <v>100</v>
      </c>
      <c r="D8" s="56"/>
      <c r="E8" s="55" t="s">
        <v>101</v>
      </c>
      <c r="F8" s="56"/>
    </row>
    <row r="9" spans="3:5" ht="12.75">
      <c r="C9" s="54" t="s">
        <v>8</v>
      </c>
      <c r="E9" s="54" t="s">
        <v>8</v>
      </c>
    </row>
    <row r="10" ht="12.75">
      <c r="C10" s="54"/>
    </row>
    <row r="11" spans="1:6" ht="12.75">
      <c r="A11" s="2" t="s">
        <v>59</v>
      </c>
      <c r="C11" s="57">
        <f>+'[1]FRS PL'!F27</f>
        <v>20107.004950000002</v>
      </c>
      <c r="D11" s="58"/>
      <c r="E11" s="57">
        <v>19873</v>
      </c>
      <c r="F11" s="58"/>
    </row>
    <row r="12" spans="3:6" ht="12.75">
      <c r="C12" s="57"/>
      <c r="D12" s="58"/>
      <c r="E12" s="57"/>
      <c r="F12" s="58"/>
    </row>
    <row r="13" spans="1:6" ht="12.75">
      <c r="A13" s="2" t="s">
        <v>60</v>
      </c>
      <c r="C13" s="57"/>
      <c r="D13" s="58"/>
      <c r="E13" s="57"/>
      <c r="F13" s="58"/>
    </row>
    <row r="14" spans="2:6" ht="12.75">
      <c r="B14" s="2" t="s">
        <v>61</v>
      </c>
      <c r="C14" s="59">
        <f>+'[1]P&amp;L'!V94</f>
        <v>10031.542300000001</v>
      </c>
      <c r="D14" s="58"/>
      <c r="E14" s="57">
        <v>7184</v>
      </c>
      <c r="F14" s="58"/>
    </row>
    <row r="15" spans="2:8" ht="12.75">
      <c r="B15" s="2" t="s">
        <v>62</v>
      </c>
      <c r="C15" s="59">
        <f>-ROUND('[1]P&amp;L'!Y59,0)</f>
        <v>-829</v>
      </c>
      <c r="D15" s="60"/>
      <c r="E15" s="57">
        <v>-1336</v>
      </c>
      <c r="F15" s="60"/>
      <c r="H15" s="26"/>
    </row>
    <row r="16" spans="2:6" ht="12.75">
      <c r="B16" s="2" t="s">
        <v>63</v>
      </c>
      <c r="C16" s="59">
        <f>ROUND('[1]P&amp;L'!Y46+'[1]P&amp;L'!Y47+'[1]P&amp;L'!Y48,0)</f>
        <v>872</v>
      </c>
      <c r="D16" s="58"/>
      <c r="E16" s="57">
        <v>783</v>
      </c>
      <c r="F16" s="58"/>
    </row>
    <row r="17" spans="2:6" ht="12.75">
      <c r="B17" s="2" t="s">
        <v>64</v>
      </c>
      <c r="C17" s="59">
        <f>-ROUND('[1]P&amp;L'!Y29,0)</f>
        <v>-450</v>
      </c>
      <c r="D17" s="60"/>
      <c r="E17" s="57">
        <v>-208</v>
      </c>
      <c r="F17" s="60"/>
    </row>
    <row r="18" spans="2:6" ht="12.75">
      <c r="B18" s="2" t="s">
        <v>107</v>
      </c>
      <c r="C18" s="59">
        <f>-ROUND('[1]P&amp;L'!Y22,0)</f>
        <v>-64</v>
      </c>
      <c r="D18" s="60"/>
      <c r="E18" s="57">
        <v>-1</v>
      </c>
      <c r="F18" s="60"/>
    </row>
    <row r="19" spans="2:6" ht="12.75">
      <c r="B19" s="2" t="s">
        <v>102</v>
      </c>
      <c r="C19" s="59">
        <f>-ROUND('[1]P&amp;L'!Y23+'[1]P&amp;L'!Y24,0)</f>
        <v>-1559</v>
      </c>
      <c r="D19" s="60"/>
      <c r="E19" s="61">
        <v>0</v>
      </c>
      <c r="F19" s="60"/>
    </row>
    <row r="20" spans="1:6" ht="12.75">
      <c r="A20" s="2" t="s">
        <v>65</v>
      </c>
      <c r="C20" s="64">
        <f>SUM(C11:C19)</f>
        <v>28108.547250000003</v>
      </c>
      <c r="D20" s="63"/>
      <c r="E20" s="64">
        <f>SUM(E11:E19)</f>
        <v>26295</v>
      </c>
      <c r="F20" s="60"/>
    </row>
    <row r="21" spans="1:6" ht="12.75">
      <c r="A21" s="2" t="s">
        <v>66</v>
      </c>
      <c r="C21" s="57"/>
      <c r="D21" s="58"/>
      <c r="E21" s="57"/>
      <c r="F21" s="58"/>
    </row>
    <row r="22" spans="2:6" ht="12.75">
      <c r="B22" s="2" t="s">
        <v>67</v>
      </c>
      <c r="C22" s="59">
        <f>-(+'[1]FRS BS'!D20+'[1]FRS BS'!D21-'[1]FRS BS'!F20-'[1]FRS BS'!F21)</f>
        <v>310</v>
      </c>
      <c r="D22" s="58"/>
      <c r="E22" s="59">
        <v>-21291</v>
      </c>
      <c r="F22" s="58"/>
    </row>
    <row r="23" spans="2:6" ht="12.75" customHeight="1">
      <c r="B23" s="2" t="s">
        <v>68</v>
      </c>
      <c r="C23" s="59">
        <f>+'[1]FRS BS'!D46-'[1]FRS BS'!F46</f>
        <v>-1756</v>
      </c>
      <c r="D23" s="60"/>
      <c r="E23" s="62">
        <v>13356</v>
      </c>
      <c r="F23" s="58"/>
    </row>
    <row r="24" spans="1:6" ht="12.75">
      <c r="A24" s="2" t="s">
        <v>69</v>
      </c>
      <c r="C24" s="64">
        <f>SUM(C20:C23)</f>
        <v>26662.547250000003</v>
      </c>
      <c r="D24" s="63"/>
      <c r="E24" s="61">
        <f>SUM(E20:E23)</f>
        <v>18360</v>
      </c>
      <c r="F24" s="60"/>
    </row>
    <row r="25" spans="3:6" ht="12.75">
      <c r="C25" s="57"/>
      <c r="D25" s="58"/>
      <c r="E25" s="57"/>
      <c r="F25" s="63"/>
    </row>
    <row r="26" spans="2:6" ht="12.75">
      <c r="B26" s="2" t="s">
        <v>70</v>
      </c>
      <c r="C26" s="59">
        <v>-3347</v>
      </c>
      <c r="D26" s="60"/>
      <c r="E26" s="62">
        <v>-3323</v>
      </c>
      <c r="F26" s="58"/>
    </row>
    <row r="27" spans="1:6" ht="12.75">
      <c r="A27" s="2" t="s">
        <v>71</v>
      </c>
      <c r="C27" s="65">
        <f>+C24+C26</f>
        <v>23315.547250000003</v>
      </c>
      <c r="D27" s="63"/>
      <c r="E27" s="61">
        <f>SUM(E24:E26)</f>
        <v>15037</v>
      </c>
      <c r="F27" s="60"/>
    </row>
    <row r="28" spans="3:6" ht="12.75">
      <c r="C28" s="59"/>
      <c r="D28" s="58"/>
      <c r="E28" s="57"/>
      <c r="F28" s="63"/>
    </row>
    <row r="29" spans="1:6" ht="12.75">
      <c r="A29" s="2" t="s">
        <v>72</v>
      </c>
      <c r="C29" s="57"/>
      <c r="D29" s="58"/>
      <c r="E29" s="57"/>
      <c r="F29" s="58"/>
    </row>
    <row r="30" spans="2:6" ht="12.75">
      <c r="B30" s="2" t="s">
        <v>103</v>
      </c>
      <c r="C30" s="59">
        <v>-11801.55</v>
      </c>
      <c r="D30" s="60"/>
      <c r="E30" s="57">
        <v>-13584</v>
      </c>
      <c r="F30" s="58"/>
    </row>
    <row r="31" spans="2:6" ht="12.75">
      <c r="B31" s="2" t="s">
        <v>104</v>
      </c>
      <c r="C31" s="59">
        <f>1500+70</f>
        <v>1570</v>
      </c>
      <c r="D31" s="58"/>
      <c r="E31" s="57">
        <v>1</v>
      </c>
      <c r="F31" s="60"/>
    </row>
    <row r="32" spans="2:6" ht="12.75">
      <c r="B32" s="2" t="s">
        <v>90</v>
      </c>
      <c r="C32" s="59">
        <v>0</v>
      </c>
      <c r="D32" s="58"/>
      <c r="E32" s="57">
        <v>1770</v>
      </c>
      <c r="F32" s="58"/>
    </row>
    <row r="33" spans="2:6" ht="12.75">
      <c r="B33" s="2" t="s">
        <v>73</v>
      </c>
      <c r="C33" s="59">
        <f>-C17</f>
        <v>450</v>
      </c>
      <c r="D33" s="58"/>
      <c r="E33" s="57">
        <v>208</v>
      </c>
      <c r="F33" s="58"/>
    </row>
    <row r="34" spans="3:6" ht="12.75">
      <c r="C34" s="67">
        <f>SUM(C30:C33)</f>
        <v>-9781.55</v>
      </c>
      <c r="D34" s="66"/>
      <c r="E34" s="67">
        <f>SUM(E30:E33)</f>
        <v>-11605</v>
      </c>
      <c r="F34" s="58"/>
    </row>
    <row r="35" spans="1:6" ht="12.75">
      <c r="A35" s="2" t="s">
        <v>74</v>
      </c>
      <c r="D35" s="68"/>
      <c r="F35" s="58"/>
    </row>
    <row r="36" spans="2:6" ht="12.75">
      <c r="B36" s="2" t="s">
        <v>75</v>
      </c>
      <c r="C36" s="59">
        <f>-C16</f>
        <v>-872</v>
      </c>
      <c r="D36" s="60"/>
      <c r="E36" s="57">
        <v>-783</v>
      </c>
      <c r="F36" s="68"/>
    </row>
    <row r="37" spans="2:6" ht="12.75">
      <c r="B37" s="2" t="s">
        <v>76</v>
      </c>
      <c r="C37" s="59">
        <v>0</v>
      </c>
      <c r="D37" s="60"/>
      <c r="E37" s="57">
        <v>67</v>
      </c>
      <c r="F37" s="60"/>
    </row>
    <row r="38" spans="2:6" ht="12.75">
      <c r="B38" s="2" t="s">
        <v>91</v>
      </c>
      <c r="C38" s="59">
        <f>'[1]Cond BS'!D47-'[1]Cond BS'!F47</f>
        <v>-830</v>
      </c>
      <c r="D38" s="60"/>
      <c r="E38" s="57">
        <v>0</v>
      </c>
      <c r="F38" s="60"/>
    </row>
    <row r="39" spans="2:6" ht="12.75">
      <c r="B39" s="2" t="s">
        <v>77</v>
      </c>
      <c r="C39" s="59">
        <f>'[1]Cond BS'!D32-'[1]Cond BS'!F32</f>
        <v>-290</v>
      </c>
      <c r="D39" s="60"/>
      <c r="E39" s="57">
        <v>826</v>
      </c>
      <c r="F39" s="60"/>
    </row>
    <row r="40" spans="3:6" ht="12.75">
      <c r="C40" s="67">
        <f>SUM(C36:C39)</f>
        <v>-1992</v>
      </c>
      <c r="D40" s="66"/>
      <c r="E40" s="67">
        <f>SUM(E36:E39)</f>
        <v>110</v>
      </c>
      <c r="F40" s="60"/>
    </row>
    <row r="41" spans="4:6" ht="12.75">
      <c r="D41" s="68"/>
      <c r="F41" s="66"/>
    </row>
    <row r="42" spans="1:6" ht="12.75">
      <c r="A42" s="2" t="s">
        <v>78</v>
      </c>
      <c r="C42" s="53">
        <f>+C27+C34+C40</f>
        <v>11541.997250000004</v>
      </c>
      <c r="D42" s="68"/>
      <c r="E42" s="53">
        <f>+E27+E34+E40+1</f>
        <v>3543</v>
      </c>
      <c r="F42" s="68"/>
    </row>
    <row r="43" spans="4:6" ht="12.75">
      <c r="D43" s="68"/>
      <c r="F43" s="68"/>
    </row>
    <row r="44" spans="1:6" ht="12.75">
      <c r="A44" s="2" t="s">
        <v>105</v>
      </c>
      <c r="C44" s="57">
        <f>'[1]Cond BS'!F27</f>
        <v>21870</v>
      </c>
      <c r="D44" s="58"/>
      <c r="E44" s="57">
        <v>16561</v>
      </c>
      <c r="F44" s="68"/>
    </row>
    <row r="45" spans="4:6" ht="12.75">
      <c r="D45" s="68"/>
      <c r="F45" s="58"/>
    </row>
    <row r="46" spans="1:6" ht="12.75">
      <c r="A46" s="2" t="s">
        <v>106</v>
      </c>
      <c r="C46" s="69">
        <f>SUM(C42:C44)</f>
        <v>33411.99725</v>
      </c>
      <c r="D46" s="70"/>
      <c r="E46" s="69">
        <f>SUM(E42:E44)</f>
        <v>20104</v>
      </c>
      <c r="F46" s="68"/>
    </row>
    <row r="47" spans="1:6" ht="12.75">
      <c r="A47" s="96"/>
      <c r="B47" s="96"/>
      <c r="C47" s="97"/>
      <c r="D47" s="70"/>
      <c r="E47" s="97"/>
      <c r="F47" s="70"/>
    </row>
    <row r="48" spans="4:6" ht="12.75">
      <c r="D48" s="13"/>
      <c r="F48" s="13"/>
    </row>
    <row r="49" spans="4:6" ht="12.75">
      <c r="D49" s="13"/>
      <c r="F49" s="13"/>
    </row>
    <row r="50" spans="4:6" ht="12.75">
      <c r="D50" s="13"/>
      <c r="F50" s="13"/>
    </row>
    <row r="51" spans="4:6" ht="12.75">
      <c r="D51" s="13"/>
      <c r="F51" s="13"/>
    </row>
    <row r="52" spans="4:6" ht="12.75">
      <c r="D52" s="13"/>
      <c r="F52" s="13"/>
    </row>
    <row r="53" spans="4:6" ht="14.25" customHeight="1">
      <c r="D53" s="13"/>
      <c r="F53" s="13"/>
    </row>
    <row r="54" spans="2:6" ht="12.75">
      <c r="B54" s="78"/>
      <c r="C54" s="71"/>
      <c r="D54" s="79"/>
      <c r="E54" s="71"/>
      <c r="F54" s="79"/>
    </row>
    <row r="55" spans="2:6" ht="12.75">
      <c r="B55" s="72"/>
      <c r="C55" s="73"/>
      <c r="D55" s="72"/>
      <c r="E55" s="73"/>
      <c r="F55" s="72"/>
    </row>
    <row r="56" spans="2:6" ht="12.75">
      <c r="B56" s="72"/>
      <c r="C56" s="80"/>
      <c r="D56" s="81"/>
      <c r="E56" s="74"/>
      <c r="F56" s="81"/>
    </row>
    <row r="57" spans="2:6" ht="12.75">
      <c r="B57" s="72"/>
      <c r="C57" s="75"/>
      <c r="D57" s="81"/>
      <c r="E57" s="75"/>
      <c r="F57" s="81"/>
    </row>
  </sheetData>
  <printOptions horizontalCentered="1"/>
  <pageMargins left="0.75" right="0.75" top="0.62" bottom="0.85"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N106"/>
  <sheetViews>
    <sheetView workbookViewId="0" topLeftCell="A10">
      <selection activeCell="B40" sqref="B40"/>
    </sheetView>
  </sheetViews>
  <sheetFormatPr defaultColWidth="9.140625" defaultRowHeight="12.75"/>
  <cols>
    <col min="1" max="1" width="2.00390625" style="34" customWidth="1"/>
    <col min="2" max="2" width="36.8515625" style="34" customWidth="1"/>
    <col min="3" max="11" width="12.00390625" style="34" customWidth="1"/>
    <col min="12" max="12" width="1.7109375" style="34" customWidth="1"/>
    <col min="13" max="13" width="8.8515625" style="82" customWidth="1"/>
    <col min="14" max="16384" width="8.8515625" style="34" customWidth="1"/>
  </cols>
  <sheetData>
    <row r="1" spans="2:13" ht="18.75">
      <c r="B1" s="35" t="s">
        <v>0</v>
      </c>
      <c r="M1" s="34"/>
    </row>
    <row r="2" ht="12.75">
      <c r="M2" s="34"/>
    </row>
    <row r="3" spans="2:13" ht="12.75">
      <c r="B3" s="36" t="s">
        <v>42</v>
      </c>
      <c r="K3" s="37"/>
      <c r="M3" s="34"/>
    </row>
    <row r="4" spans="2:13" ht="12.75">
      <c r="B4" s="36" t="s">
        <v>92</v>
      </c>
      <c r="K4" s="37"/>
      <c r="M4" s="34"/>
    </row>
    <row r="5" spans="11:13" ht="12.75">
      <c r="K5" s="37"/>
      <c r="M5" s="34"/>
    </row>
    <row r="6" spans="11:13" ht="12.75">
      <c r="K6" s="37"/>
      <c r="M6" s="34"/>
    </row>
    <row r="7" spans="3:13" ht="12.75">
      <c r="C7" s="38"/>
      <c r="E7" s="105" t="s">
        <v>43</v>
      </c>
      <c r="F7" s="105"/>
      <c r="G7" s="105"/>
      <c r="I7" s="40"/>
      <c r="K7" s="37"/>
      <c r="M7" s="34"/>
    </row>
    <row r="8" spans="11:13" ht="12.75">
      <c r="K8" s="37"/>
      <c r="M8" s="34"/>
    </row>
    <row r="9" spans="4:13" ht="12.75">
      <c r="D9" s="38"/>
      <c r="E9" s="105" t="s">
        <v>44</v>
      </c>
      <c r="F9" s="105"/>
      <c r="G9" s="40"/>
      <c r="H9" s="39" t="s">
        <v>45</v>
      </c>
      <c r="K9" s="37"/>
      <c r="M9" s="34"/>
    </row>
    <row r="10" spans="3:13" ht="24.75" customHeight="1">
      <c r="C10" s="41" t="s">
        <v>17</v>
      </c>
      <c r="D10" s="41" t="s">
        <v>46</v>
      </c>
      <c r="E10" s="41" t="s">
        <v>47</v>
      </c>
      <c r="F10" s="41" t="s">
        <v>48</v>
      </c>
      <c r="G10" s="41" t="s">
        <v>49</v>
      </c>
      <c r="H10" s="41" t="s">
        <v>50</v>
      </c>
      <c r="I10" s="42" t="s">
        <v>51</v>
      </c>
      <c r="J10" s="43" t="s">
        <v>52</v>
      </c>
      <c r="K10" s="41" t="s">
        <v>21</v>
      </c>
      <c r="M10" s="34"/>
    </row>
    <row r="11" spans="3:13" ht="12.75">
      <c r="C11" s="42" t="s">
        <v>53</v>
      </c>
      <c r="D11" s="42" t="s">
        <v>53</v>
      </c>
      <c r="E11" s="42" t="s">
        <v>53</v>
      </c>
      <c r="F11" s="42" t="s">
        <v>53</v>
      </c>
      <c r="G11" s="42" t="s">
        <v>53</v>
      </c>
      <c r="H11" s="42" t="s">
        <v>53</v>
      </c>
      <c r="I11" s="42" t="s">
        <v>53</v>
      </c>
      <c r="J11" s="42" t="s">
        <v>53</v>
      </c>
      <c r="K11" s="42" t="s">
        <v>53</v>
      </c>
      <c r="M11" s="34"/>
    </row>
    <row r="12" spans="3:13" ht="12.75">
      <c r="C12" s="44"/>
      <c r="D12" s="44"/>
      <c r="E12" s="44"/>
      <c r="F12" s="44"/>
      <c r="G12" s="44"/>
      <c r="H12" s="44"/>
      <c r="I12" s="44"/>
      <c r="J12" s="44"/>
      <c r="K12" s="44"/>
      <c r="M12" s="34"/>
    </row>
    <row r="13" spans="3:13" ht="12.75">
      <c r="C13" s="37"/>
      <c r="D13" s="37"/>
      <c r="E13" s="37"/>
      <c r="F13" s="37"/>
      <c r="G13" s="37"/>
      <c r="H13" s="37"/>
      <c r="I13" s="37"/>
      <c r="K13" s="37"/>
      <c r="M13" s="34"/>
    </row>
    <row r="14" spans="2:13" ht="12.75">
      <c r="B14" s="36" t="str">
        <f>'[1]equity'!B10</f>
        <v>9 months ended 31 Oct 2005</v>
      </c>
      <c r="C14" s="37"/>
      <c r="D14" s="37"/>
      <c r="E14" s="37"/>
      <c r="F14" s="37"/>
      <c r="G14" s="37"/>
      <c r="H14" s="37"/>
      <c r="I14" s="37"/>
      <c r="K14" s="37"/>
      <c r="M14" s="34"/>
    </row>
    <row r="15" spans="3:13" ht="12.75">
      <c r="C15" s="37"/>
      <c r="D15" s="37"/>
      <c r="E15" s="37"/>
      <c r="F15" s="37"/>
      <c r="G15" s="37"/>
      <c r="H15" s="37"/>
      <c r="I15" s="37"/>
      <c r="K15" s="37"/>
      <c r="M15" s="34"/>
    </row>
    <row r="16" spans="2:13" ht="12.75">
      <c r="B16" s="45" t="str">
        <f>'[1]equity'!B12</f>
        <v>Balance at 1 February 2005</v>
      </c>
      <c r="C16" s="46">
        <f>'[1]det equity'!D13</f>
        <v>53020</v>
      </c>
      <c r="D16" s="46">
        <f>'[1]det equity'!E13</f>
        <v>3704</v>
      </c>
      <c r="E16" s="46">
        <f>'[1]det equity'!F13</f>
        <v>377</v>
      </c>
      <c r="F16" s="46">
        <f>'[1]det equity'!G13</f>
        <v>464</v>
      </c>
      <c r="G16" s="46">
        <f>'[1]det equity'!H13</f>
        <v>515</v>
      </c>
      <c r="H16" s="46">
        <f>'[1]det equity'!I13</f>
        <v>-997</v>
      </c>
      <c r="I16" s="47">
        <f>SUM(C16:H16)</f>
        <v>57083</v>
      </c>
      <c r="J16" s="48">
        <v>45096</v>
      </c>
      <c r="K16" s="47">
        <f aca="true" t="shared" si="0" ref="K16:K21">SUM(I16:J16)</f>
        <v>102179</v>
      </c>
      <c r="M16" s="34"/>
    </row>
    <row r="17" spans="3:13" ht="12.75">
      <c r="C17" s="46"/>
      <c r="D17" s="46"/>
      <c r="E17" s="46"/>
      <c r="F17" s="46"/>
      <c r="G17" s="46"/>
      <c r="H17" s="46"/>
      <c r="I17" s="47"/>
      <c r="K17" s="47"/>
      <c r="M17" s="34"/>
    </row>
    <row r="18" spans="2:13" ht="12.75">
      <c r="B18" s="34" t="s">
        <v>85</v>
      </c>
      <c r="C18" s="88">
        <v>55.9</v>
      </c>
      <c r="D18" s="88">
        <v>11</v>
      </c>
      <c r="E18" s="88"/>
      <c r="F18" s="88"/>
      <c r="G18" s="88"/>
      <c r="H18" s="88"/>
      <c r="I18" s="46">
        <f>SUM(C18:H18)</f>
        <v>66.9</v>
      </c>
      <c r="K18" s="47">
        <f t="shared" si="0"/>
        <v>66.9</v>
      </c>
      <c r="M18" s="34"/>
    </row>
    <row r="19" spans="2:13" ht="12.75">
      <c r="B19" s="2" t="s">
        <v>54</v>
      </c>
      <c r="C19" s="47"/>
      <c r="D19" s="47"/>
      <c r="E19" s="47"/>
      <c r="F19" s="47"/>
      <c r="G19" s="47">
        <v>-21</v>
      </c>
      <c r="H19" s="47"/>
      <c r="I19" s="46">
        <f>SUM(C19:H19)</f>
        <v>-21</v>
      </c>
      <c r="K19" s="47">
        <f t="shared" si="0"/>
        <v>-21</v>
      </c>
      <c r="M19" s="34"/>
    </row>
    <row r="20" spans="2:13" ht="12.75">
      <c r="B20" s="2" t="s">
        <v>88</v>
      </c>
      <c r="C20" s="47"/>
      <c r="D20" s="47"/>
      <c r="E20" s="47">
        <v>-8</v>
      </c>
      <c r="F20" s="47"/>
      <c r="G20" s="47"/>
      <c r="H20" s="47"/>
      <c r="I20" s="46">
        <f>SUM(C20:H20)</f>
        <v>-8</v>
      </c>
      <c r="K20" s="47">
        <f t="shared" si="0"/>
        <v>-8</v>
      </c>
      <c r="M20" s="34"/>
    </row>
    <row r="21" spans="2:13" ht="12.75">
      <c r="B21" s="2" t="s">
        <v>55</v>
      </c>
      <c r="C21" s="47"/>
      <c r="D21" s="47"/>
      <c r="E21" s="47"/>
      <c r="F21" s="47"/>
      <c r="G21" s="47"/>
      <c r="H21" s="46">
        <v>9395</v>
      </c>
      <c r="I21" s="46">
        <f>SUM(C21:H21)</f>
        <v>9395</v>
      </c>
      <c r="J21" s="48">
        <v>6916</v>
      </c>
      <c r="K21" s="47">
        <f t="shared" si="0"/>
        <v>16311</v>
      </c>
      <c r="M21" s="34"/>
    </row>
    <row r="22" spans="3:13" ht="12.75">
      <c r="C22" s="37"/>
      <c r="D22" s="37"/>
      <c r="E22" s="37"/>
      <c r="F22" s="37"/>
      <c r="G22" s="37"/>
      <c r="H22" s="37"/>
      <c r="I22" s="37"/>
      <c r="K22" s="47"/>
      <c r="M22" s="34"/>
    </row>
    <row r="23" spans="2:14" ht="14.25" thickBot="1">
      <c r="B23" s="45" t="str">
        <f>'[1]equity'!B19</f>
        <v>Balance at 31 Oct 2005</v>
      </c>
      <c r="C23" s="49">
        <f aca="true" t="shared" si="1" ref="C23:I23">SUM(C16:C22)</f>
        <v>53075.9</v>
      </c>
      <c r="D23" s="49">
        <f t="shared" si="1"/>
        <v>3715</v>
      </c>
      <c r="E23" s="49">
        <f t="shared" si="1"/>
        <v>369</v>
      </c>
      <c r="F23" s="49">
        <f t="shared" si="1"/>
        <v>464</v>
      </c>
      <c r="G23" s="49">
        <f t="shared" si="1"/>
        <v>494</v>
      </c>
      <c r="H23" s="49">
        <f t="shared" si="1"/>
        <v>8398</v>
      </c>
      <c r="I23" s="49">
        <f t="shared" si="1"/>
        <v>66515.9</v>
      </c>
      <c r="J23" s="49">
        <f>SUM(J16:J21)</f>
        <v>52012</v>
      </c>
      <c r="K23" s="50">
        <f>SUM(K16:K22)</f>
        <v>118527.9</v>
      </c>
      <c r="M23" s="85"/>
      <c r="N23" s="51"/>
    </row>
    <row r="24" spans="3:13" ht="13.5" thickTop="1">
      <c r="C24" s="37"/>
      <c r="D24" s="37"/>
      <c r="E24" s="37"/>
      <c r="F24" s="37"/>
      <c r="G24" s="37"/>
      <c r="H24" s="37"/>
      <c r="I24" s="37"/>
      <c r="K24" s="37"/>
      <c r="M24" s="34"/>
    </row>
    <row r="25" spans="2:13" ht="12.75">
      <c r="B25" s="36" t="str">
        <f>'[1]equity'!B21</f>
        <v>9 months ended 31 Oct 2006</v>
      </c>
      <c r="C25" s="37"/>
      <c r="D25" s="37"/>
      <c r="E25" s="37"/>
      <c r="F25" s="37"/>
      <c r="G25" s="37"/>
      <c r="H25" s="37"/>
      <c r="I25" s="37"/>
      <c r="K25" s="37"/>
      <c r="M25" s="34"/>
    </row>
    <row r="26" spans="3:13" ht="12.75">
      <c r="C26" s="37"/>
      <c r="D26" s="37"/>
      <c r="E26" s="37"/>
      <c r="F26" s="37"/>
      <c r="G26" s="37"/>
      <c r="H26" s="37"/>
      <c r="I26" s="37"/>
      <c r="K26" s="37"/>
      <c r="M26" s="34"/>
    </row>
    <row r="27" spans="2:13" ht="12.75">
      <c r="B27" s="45" t="str">
        <f>'[1]equity'!B23</f>
        <v>Balance at 1 February 2006</v>
      </c>
      <c r="C27" s="47">
        <f>'[1]det equity'!D25</f>
        <v>53076</v>
      </c>
      <c r="D27" s="47">
        <f>'[1]det equity'!E25</f>
        <v>3715</v>
      </c>
      <c r="E27" s="47">
        <f>'[1]det equity'!F25+8</f>
        <v>377</v>
      </c>
      <c r="F27" s="47">
        <v>582</v>
      </c>
      <c r="G27" s="47">
        <v>623</v>
      </c>
      <c r="H27" s="47">
        <v>11061</v>
      </c>
      <c r="I27" s="47">
        <f>SUM(C27:H27)</f>
        <v>69434</v>
      </c>
      <c r="J27" s="87">
        <v>53797</v>
      </c>
      <c r="K27" s="47">
        <f>SUM(I27:J27)</f>
        <v>123231</v>
      </c>
      <c r="M27" s="34"/>
    </row>
    <row r="28" spans="3:13" ht="12.75">
      <c r="C28" s="47"/>
      <c r="D28" s="47"/>
      <c r="E28" s="47"/>
      <c r="F28" s="47"/>
      <c r="G28" s="47"/>
      <c r="H28" s="47"/>
      <c r="I28" s="47"/>
      <c r="J28" s="84"/>
      <c r="K28" s="47"/>
      <c r="M28" s="34"/>
    </row>
    <row r="29" spans="2:13" ht="12.75">
      <c r="B29" s="34" t="str">
        <f>'[1]det equity'!A16</f>
        <v>Transfer from retained profit to capital reverse</v>
      </c>
      <c r="C29" s="47"/>
      <c r="D29" s="47"/>
      <c r="E29" s="47"/>
      <c r="F29" s="47">
        <f>'[1]equity'!F25</f>
        <v>494.30629999999996</v>
      </c>
      <c r="G29" s="47"/>
      <c r="H29" s="47">
        <f>'[1]equity'!H25</f>
        <v>-494.30629999999996</v>
      </c>
      <c r="I29" s="47"/>
      <c r="J29" s="84"/>
      <c r="K29" s="47"/>
      <c r="M29" s="34"/>
    </row>
    <row r="30" spans="2:13" ht="12.75">
      <c r="B30" s="34" t="str">
        <f>'[1]det equity'!A18</f>
        <v>Currency translation differences</v>
      </c>
      <c r="C30" s="47"/>
      <c r="D30" s="47"/>
      <c r="E30" s="47"/>
      <c r="F30" s="47"/>
      <c r="G30" s="47">
        <v>362</v>
      </c>
      <c r="H30" s="47"/>
      <c r="I30" s="47">
        <f>SUM(C30:H30)</f>
        <v>362</v>
      </c>
      <c r="J30" s="87">
        <v>185</v>
      </c>
      <c r="K30" s="47">
        <f>SUM(I30:J30)</f>
        <v>547</v>
      </c>
      <c r="M30" s="34"/>
    </row>
    <row r="31" spans="2:13" ht="12.75">
      <c r="B31" s="34" t="s">
        <v>55</v>
      </c>
      <c r="C31" s="47"/>
      <c r="D31" s="47"/>
      <c r="E31" s="47"/>
      <c r="F31" s="47"/>
      <c r="G31" s="47"/>
      <c r="H31" s="47">
        <f>+'[1]FRS PL'!F34</f>
        <v>11237</v>
      </c>
      <c r="I31" s="47">
        <f>SUM(C31:H31)</f>
        <v>11237</v>
      </c>
      <c r="J31" s="87">
        <f>+'[1]B. Sheet'!Z83-J27-J30</f>
        <v>6239.959999999992</v>
      </c>
      <c r="K31" s="47">
        <f>SUM(I31:J31)</f>
        <v>17476.959999999992</v>
      </c>
      <c r="M31" s="34"/>
    </row>
    <row r="32" spans="2:13" ht="12.75" customHeight="1" hidden="1">
      <c r="B32" s="34" t="s">
        <v>56</v>
      </c>
      <c r="C32" s="47"/>
      <c r="D32" s="47"/>
      <c r="E32" s="47">
        <f>+'[1]det equity'!F33</f>
        <v>0</v>
      </c>
      <c r="F32" s="47"/>
      <c r="G32" s="47"/>
      <c r="H32" s="47"/>
      <c r="I32" s="47">
        <f>SUM(C32:H32)</f>
        <v>0</v>
      </c>
      <c r="J32" s="84"/>
      <c r="K32" s="47">
        <f>SUM(I32:J32)</f>
        <v>0</v>
      </c>
      <c r="M32" s="34"/>
    </row>
    <row r="33" spans="3:13" ht="12.75">
      <c r="C33" s="47"/>
      <c r="D33" s="47"/>
      <c r="E33" s="47"/>
      <c r="F33" s="47"/>
      <c r="G33" s="47"/>
      <c r="H33" s="47"/>
      <c r="I33" s="47"/>
      <c r="J33" s="84"/>
      <c r="K33" s="47"/>
      <c r="M33" s="34"/>
    </row>
    <row r="34" spans="2:14" ht="14.25" thickBot="1">
      <c r="B34" s="45" t="str">
        <f>'[1]equity'!B30</f>
        <v>Balance at 31 Oct 2006</v>
      </c>
      <c r="C34" s="50">
        <f aca="true" t="shared" si="2" ref="C34:H34">SUM(C27:C32)</f>
        <v>53076</v>
      </c>
      <c r="D34" s="50">
        <f t="shared" si="2"/>
        <v>3715</v>
      </c>
      <c r="E34" s="50">
        <f t="shared" si="2"/>
        <v>377</v>
      </c>
      <c r="F34" s="50">
        <f t="shared" si="2"/>
        <v>1076.3063</v>
      </c>
      <c r="G34" s="50">
        <f t="shared" si="2"/>
        <v>985</v>
      </c>
      <c r="H34" s="50">
        <f t="shared" si="2"/>
        <v>21803.6937</v>
      </c>
      <c r="I34" s="50">
        <f>SUM(C34:H34)</f>
        <v>81033</v>
      </c>
      <c r="J34" s="86">
        <f>SUM(J27:J31)</f>
        <v>60221.95999999999</v>
      </c>
      <c r="K34" s="50">
        <f>SUM(I34:J34)</f>
        <v>141254.96</v>
      </c>
      <c r="M34" s="85"/>
      <c r="N34" s="51"/>
    </row>
    <row r="35" spans="2:13" ht="13.5" thickTop="1">
      <c r="B35" s="45"/>
      <c r="C35" s="52"/>
      <c r="D35" s="52"/>
      <c r="E35" s="52"/>
      <c r="F35" s="52"/>
      <c r="G35" s="52"/>
      <c r="H35" s="52"/>
      <c r="I35" s="52"/>
      <c r="J35" s="84"/>
      <c r="K35" s="37"/>
      <c r="M35" s="83"/>
    </row>
    <row r="36" spans="3:13" ht="12.75">
      <c r="C36" s="37"/>
      <c r="D36" s="37"/>
      <c r="E36" s="37"/>
      <c r="F36" s="37"/>
      <c r="G36" s="37"/>
      <c r="H36" s="37"/>
      <c r="I36" s="37"/>
      <c r="K36" s="37"/>
      <c r="M36" s="34"/>
    </row>
    <row r="37" spans="11:13" ht="12.75">
      <c r="K37" s="37"/>
      <c r="M37" s="34"/>
    </row>
    <row r="38" spans="11:13" ht="12.75">
      <c r="K38" s="37"/>
      <c r="M38" s="34"/>
    </row>
    <row r="39" spans="11:13" ht="12.75">
      <c r="K39" s="37"/>
      <c r="M39" s="34"/>
    </row>
    <row r="40" spans="11:13" ht="12.75">
      <c r="K40" s="37"/>
      <c r="M40" s="34"/>
    </row>
    <row r="41" spans="11:13" ht="12.75">
      <c r="K41" s="37"/>
      <c r="M41" s="34"/>
    </row>
    <row r="42" spans="11:13" ht="12.75">
      <c r="K42" s="37"/>
      <c r="M42" s="34"/>
    </row>
    <row r="43" spans="11:13" ht="12.75">
      <c r="K43" s="37"/>
      <c r="M43" s="34"/>
    </row>
    <row r="44" spans="11:13" ht="12.75">
      <c r="K44" s="37"/>
      <c r="M44" s="34"/>
    </row>
    <row r="45" spans="11:13" ht="12.75">
      <c r="K45" s="37"/>
      <c r="M45" s="34"/>
    </row>
    <row r="46" spans="11:13" ht="12.75">
      <c r="K46" s="37"/>
      <c r="M46" s="34"/>
    </row>
    <row r="47" spans="11:13" ht="12.75">
      <c r="K47" s="37"/>
      <c r="M47" s="34"/>
    </row>
    <row r="48" spans="11:13" ht="12.75">
      <c r="K48" s="37"/>
      <c r="M48" s="34"/>
    </row>
    <row r="49" spans="11:13" ht="12.75">
      <c r="K49" s="37"/>
      <c r="M49" s="34"/>
    </row>
    <row r="50" spans="11:13" ht="12.75">
      <c r="K50" s="37"/>
      <c r="M50" s="34"/>
    </row>
    <row r="51" spans="11:13" ht="12.75">
      <c r="K51" s="37"/>
      <c r="M51" s="34"/>
    </row>
    <row r="52" spans="11:13" ht="12.75">
      <c r="K52" s="37"/>
      <c r="M52" s="34"/>
    </row>
    <row r="53" spans="11:13" ht="12.75">
      <c r="K53" s="37"/>
      <c r="M53" s="34"/>
    </row>
    <row r="54" spans="11:13" ht="12.75">
      <c r="K54" s="37"/>
      <c r="M54" s="34"/>
    </row>
    <row r="55" spans="11:13" ht="12.75">
      <c r="K55" s="37"/>
      <c r="M55" s="34"/>
    </row>
    <row r="56" spans="11:13" ht="12.75">
      <c r="K56" s="37"/>
      <c r="M56" s="34"/>
    </row>
    <row r="57" spans="11:13" ht="12.75">
      <c r="K57" s="37"/>
      <c r="M57" s="34"/>
    </row>
    <row r="58" spans="11:13" ht="12.75">
      <c r="K58" s="37"/>
      <c r="M58" s="34"/>
    </row>
    <row r="59" spans="11:13" ht="12.75">
      <c r="K59" s="37"/>
      <c r="M59" s="34"/>
    </row>
    <row r="60" spans="11:13" ht="12.75">
      <c r="K60" s="37"/>
      <c r="M60" s="34"/>
    </row>
    <row r="61" spans="11:13" ht="12.75">
      <c r="K61" s="37"/>
      <c r="M61" s="34"/>
    </row>
    <row r="62" spans="11:13" ht="12.75">
      <c r="K62" s="37"/>
      <c r="M62" s="34"/>
    </row>
    <row r="63" spans="11:13" ht="12.75">
      <c r="K63" s="37"/>
      <c r="M63" s="34"/>
    </row>
    <row r="64" spans="11:13" ht="12.75">
      <c r="K64" s="37"/>
      <c r="M64" s="34"/>
    </row>
    <row r="65" spans="11:13" ht="12.75">
      <c r="K65" s="37"/>
      <c r="M65" s="34"/>
    </row>
    <row r="66" spans="11:13" ht="12.75">
      <c r="K66" s="37"/>
      <c r="M66" s="34"/>
    </row>
    <row r="67" spans="11:13" ht="12.75">
      <c r="K67" s="37"/>
      <c r="M67" s="34"/>
    </row>
    <row r="68" spans="11:13" ht="12.75">
      <c r="K68" s="37"/>
      <c r="M68" s="34"/>
    </row>
    <row r="69" spans="11:13" ht="12.75">
      <c r="K69" s="37"/>
      <c r="M69" s="34"/>
    </row>
    <row r="70" spans="11:13" ht="12.75">
      <c r="K70" s="37"/>
      <c r="M70" s="34"/>
    </row>
    <row r="71" spans="11:13" ht="12.75">
      <c r="K71" s="37"/>
      <c r="M71" s="34"/>
    </row>
    <row r="72" spans="11:13" ht="12.75">
      <c r="K72" s="37"/>
      <c r="M72" s="34"/>
    </row>
    <row r="73" spans="11:13" ht="12.75">
      <c r="K73" s="37"/>
      <c r="M73" s="34"/>
    </row>
    <row r="74" spans="11:13" ht="12.75">
      <c r="K74" s="37"/>
      <c r="M74" s="34"/>
    </row>
    <row r="75" spans="11:13" ht="12.75">
      <c r="K75" s="37"/>
      <c r="M75" s="34"/>
    </row>
    <row r="76" spans="11:13" ht="12.75">
      <c r="K76" s="37"/>
      <c r="M76" s="34"/>
    </row>
    <row r="77" spans="11:13" ht="12.75">
      <c r="K77" s="37"/>
      <c r="M77" s="34"/>
    </row>
    <row r="78" spans="11:13" ht="12.75">
      <c r="K78" s="37"/>
      <c r="M78" s="34"/>
    </row>
    <row r="79" spans="11:13" ht="12.75">
      <c r="K79" s="37"/>
      <c r="M79" s="34"/>
    </row>
    <row r="80" spans="11:13" ht="12.75">
      <c r="K80" s="37"/>
      <c r="M80" s="34"/>
    </row>
    <row r="81" spans="11:13" ht="12.75">
      <c r="K81" s="37"/>
      <c r="M81" s="34"/>
    </row>
    <row r="82" spans="11:13" ht="12.75">
      <c r="K82" s="37"/>
      <c r="M82" s="34"/>
    </row>
    <row r="83" spans="11:13" ht="12.75">
      <c r="K83" s="37"/>
      <c r="M83" s="34"/>
    </row>
    <row r="84" spans="11:13" ht="12.75">
      <c r="K84" s="37"/>
      <c r="M84" s="34"/>
    </row>
    <row r="85" spans="11:13" ht="12.75">
      <c r="K85" s="37"/>
      <c r="M85" s="34"/>
    </row>
    <row r="86" spans="11:13" ht="12.75">
      <c r="K86" s="37"/>
      <c r="M86" s="34"/>
    </row>
    <row r="87" spans="11:13" ht="12.75">
      <c r="K87" s="37"/>
      <c r="M87" s="34"/>
    </row>
    <row r="88" spans="11:13" ht="12.75">
      <c r="K88" s="37"/>
      <c r="M88" s="34"/>
    </row>
    <row r="89" spans="11:13" ht="12.75">
      <c r="K89" s="37"/>
      <c r="M89" s="34"/>
    </row>
    <row r="90" spans="11:13" ht="12.75">
      <c r="K90" s="37"/>
      <c r="M90" s="34"/>
    </row>
    <row r="91" spans="11:13" ht="12.75">
      <c r="K91" s="37"/>
      <c r="M91" s="34"/>
    </row>
    <row r="92" spans="11:13" ht="12.75">
      <c r="K92" s="37"/>
      <c r="M92" s="34"/>
    </row>
    <row r="93" spans="11:13" ht="12.75">
      <c r="K93" s="37"/>
      <c r="M93" s="34"/>
    </row>
    <row r="94" spans="11:13" ht="12.75">
      <c r="K94" s="37"/>
      <c r="M94" s="34"/>
    </row>
    <row r="95" spans="11:13" ht="12.75">
      <c r="K95" s="37"/>
      <c r="M95" s="34"/>
    </row>
    <row r="96" spans="11:13" ht="12.75">
      <c r="K96" s="37"/>
      <c r="M96" s="34"/>
    </row>
    <row r="97" spans="11:13" ht="12.75">
      <c r="K97" s="37"/>
      <c r="M97" s="34"/>
    </row>
    <row r="98" spans="11:13" ht="12.75">
      <c r="K98" s="37"/>
      <c r="M98" s="34"/>
    </row>
    <row r="99" spans="11:13" ht="12.75">
      <c r="K99" s="37"/>
      <c r="M99" s="34"/>
    </row>
    <row r="100" spans="11:13" ht="12.75">
      <c r="K100" s="37"/>
      <c r="M100" s="34"/>
    </row>
    <row r="101" spans="11:13" ht="12.75">
      <c r="K101" s="37"/>
      <c r="M101" s="34"/>
    </row>
    <row r="102" spans="11:13" ht="12.75">
      <c r="K102" s="37"/>
      <c r="M102" s="34"/>
    </row>
    <row r="103" spans="11:13" ht="12.75">
      <c r="K103" s="37"/>
      <c r="M103" s="34"/>
    </row>
    <row r="104" spans="11:13" ht="12.75">
      <c r="K104" s="37"/>
      <c r="M104" s="34"/>
    </row>
    <row r="105" spans="11:13" ht="12.75">
      <c r="K105" s="37"/>
      <c r="M105" s="34"/>
    </row>
    <row r="106" spans="11:13" ht="12.75">
      <c r="K106" s="37"/>
      <c r="M106" s="34"/>
    </row>
  </sheetData>
  <mergeCells count="2">
    <mergeCell ref="E7:G7"/>
    <mergeCell ref="E9:F9"/>
  </mergeCells>
  <printOptions/>
  <pageMargins left="0.25" right="0.25" top="0.68" bottom="0.7" header="0.63" footer="0.5"/>
  <pageSetup fitToHeight="1" fitToWidth="1" horizontalDpi="600" verticalDpi="600" orientation="landscape" scale="92" r:id="rId2"/>
  <ignoredErrors>
    <ignoredError sqref="J23"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JKM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 users</dc:creator>
  <cp:keywords/>
  <dc:description/>
  <cp:lastModifiedBy>jk</cp:lastModifiedBy>
  <cp:lastPrinted>2006-12-27T09:49:04Z</cp:lastPrinted>
  <dcterms:created xsi:type="dcterms:W3CDTF">2006-06-20T02:38:47Z</dcterms:created>
  <dcterms:modified xsi:type="dcterms:W3CDTF">2006-12-27T10:14:43Z</dcterms:modified>
  <cp:category/>
  <cp:version/>
  <cp:contentType/>
  <cp:contentStatus/>
</cp:coreProperties>
</file>